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8520" activeTab="0"/>
  </bookViews>
  <sheets>
    <sheet name=".xls)escenario 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WinuE</author>
    <author>PabloA</author>
    <author>diego</author>
  </authors>
  <commentList>
    <comment ref="J27" authorId="0">
      <text>
        <r>
          <rPr>
            <b/>
            <sz val="8"/>
            <rFont val="Tahoma"/>
            <family val="0"/>
          </rPr>
          <t xml:space="preserve">de 05/11 a 01/12, cuarto de jornada- 52,08 euro/mes
de 01/12 a 05/12- media jornada- 104,17 euro/mes
</t>
        </r>
      </text>
    </comment>
    <comment ref="H9" authorId="1">
      <text>
        <r>
          <rPr>
            <b/>
            <sz val="8"/>
            <rFont val="Tahoma"/>
            <family val="0"/>
          </rPr>
          <t>PabloA:</t>
        </r>
        <r>
          <rPr>
            <sz val="8"/>
            <rFont val="Tahoma"/>
            <family val="0"/>
          </rPr>
          <t xml:space="preserve">
media jornada
</t>
        </r>
      </text>
    </comment>
    <comment ref="O21" authorId="2">
      <text>
        <r>
          <rPr>
            <b/>
            <sz val="8"/>
            <rFont val="Tahoma"/>
            <family val="0"/>
          </rPr>
          <t>diego:</t>
        </r>
        <r>
          <rPr>
            <sz val="8"/>
            <rFont val="Tahoma"/>
            <family val="0"/>
          </rPr>
          <t xml:space="preserve">
Aportación al BAH de Mariano de la Naranjas de Murcia</t>
        </r>
      </text>
    </comment>
    <comment ref="O16" authorId="1">
      <text>
        <r>
          <rPr>
            <b/>
            <sz val="8"/>
            <rFont val="Tahoma"/>
            <family val="0"/>
          </rPr>
          <t>PabloA:</t>
        </r>
        <r>
          <rPr>
            <sz val="8"/>
            <rFont val="Tahoma"/>
            <family val="0"/>
          </rPr>
          <t xml:space="preserve">
manguito furgo</t>
        </r>
      </text>
    </comment>
    <comment ref="N16" authorId="1">
      <text>
        <r>
          <rPr>
            <b/>
            <sz val="8"/>
            <rFont val="Tahoma"/>
            <family val="0"/>
          </rPr>
          <t>PabloA:</t>
        </r>
        <r>
          <rPr>
            <sz val="8"/>
            <rFont val="Tahoma"/>
            <family val="0"/>
          </rPr>
          <t xml:space="preserve">
devolución deuda grupos
</t>
        </r>
      </text>
    </comment>
    <comment ref="R16" authorId="1">
      <text>
        <r>
          <rPr>
            <b/>
            <sz val="8"/>
            <rFont val="Tahoma"/>
            <family val="0"/>
          </rPr>
          <t>Reintegro para la Caja de Resistencia (I)</t>
        </r>
      </text>
    </comment>
    <comment ref="S16" authorId="1">
      <text>
        <r>
          <rPr>
            <b/>
            <sz val="8"/>
            <rFont val="Tahoma"/>
            <family val="0"/>
          </rPr>
          <t>Reintegro para la Caja de Resistencia (II)</t>
        </r>
      </text>
    </comment>
    <comment ref="T16" authorId="1">
      <text>
        <r>
          <rPr>
            <b/>
            <sz val="8"/>
            <rFont val="Tahoma"/>
            <family val="0"/>
          </rPr>
          <t>Reintegro para la Caja de Resistencia (III)</t>
        </r>
      </text>
    </comment>
    <comment ref="U16" authorId="1">
      <text>
        <r>
          <rPr>
            <b/>
            <sz val="8"/>
            <rFont val="Tahoma"/>
            <family val="0"/>
          </rPr>
          <t>Reintegro para la Caja de Resistencia (IV)</t>
        </r>
      </text>
    </comment>
  </commentList>
</comments>
</file>

<file path=xl/sharedStrings.xml><?xml version="1.0" encoding="utf-8"?>
<sst xmlns="http://schemas.openxmlformats.org/spreadsheetml/2006/main" count="46" uniqueCount="32">
  <si>
    <t>Agricola</t>
  </si>
  <si>
    <t>Trabajadores</t>
  </si>
  <si>
    <t>Transporte</t>
  </si>
  <si>
    <t>Alquiler de las tierras</t>
  </si>
  <si>
    <t>unidad</t>
  </si>
  <si>
    <t>euro/mes</t>
  </si>
  <si>
    <t>Intereses cuenta</t>
  </si>
  <si>
    <t>coste unitario</t>
  </si>
  <si>
    <t>Fuente</t>
  </si>
  <si>
    <t>INGRESOS</t>
  </si>
  <si>
    <t>Cuotas socios</t>
  </si>
  <si>
    <t>Pago seguro del coche</t>
  </si>
  <si>
    <t>coste de la bolsa</t>
  </si>
  <si>
    <t>euro/bolsa mes</t>
  </si>
  <si>
    <t>Contabilidad Bah 2010</t>
  </si>
  <si>
    <t>TOTAL COSTES</t>
  </si>
  <si>
    <t>TOTAL INGRESOS</t>
  </si>
  <si>
    <t>euro</t>
  </si>
  <si>
    <t xml:space="preserve">euro </t>
  </si>
  <si>
    <t>numero</t>
  </si>
  <si>
    <t>OBSERVACIÓN</t>
  </si>
  <si>
    <t>Imprevistos</t>
  </si>
  <si>
    <t>RESULTADO</t>
  </si>
  <si>
    <t>BALANCE BAH</t>
  </si>
  <si>
    <t>BALANCE TOTAL</t>
  </si>
  <si>
    <t>numero de bolsas</t>
  </si>
  <si>
    <t>Seguridad Social</t>
  </si>
  <si>
    <t>Insumos, materiales, plantas, gasolina, mantenimiento</t>
  </si>
  <si>
    <t>ITV</t>
  </si>
  <si>
    <t xml:space="preserve">Fiesta/Tapeo karakola 2 </t>
  </si>
  <si>
    <t>En la cuenta al 1/07/2013</t>
  </si>
  <si>
    <t xml:space="preserve">Caja de resistencia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</si>
</sst>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mmm\-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0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4" fontId="3" fillId="0" borderId="0" xfId="0" applyNumberFormat="1" applyFont="1" applyAlignment="1">
      <alignment/>
    </xf>
    <xf numFmtId="0" fontId="0" fillId="33" borderId="0" xfId="0" applyFill="1" applyAlignment="1">
      <alignment/>
    </xf>
    <xf numFmtId="165" fontId="0" fillId="34" borderId="0" xfId="0" applyNumberFormat="1" applyFill="1" applyAlignment="1">
      <alignment/>
    </xf>
    <xf numFmtId="0" fontId="0" fillId="35" borderId="0" xfId="0" applyFill="1" applyAlignment="1">
      <alignment/>
    </xf>
    <xf numFmtId="165" fontId="0" fillId="35" borderId="0" xfId="0" applyNumberFormat="1" applyFill="1" applyAlignment="1">
      <alignment/>
    </xf>
    <xf numFmtId="165" fontId="1" fillId="0" borderId="0" xfId="48" applyNumberFormat="1" applyFont="1" applyAlignment="1">
      <alignment/>
    </xf>
    <xf numFmtId="165" fontId="1" fillId="0" borderId="0" xfId="48" applyNumberFormat="1" applyFont="1" applyAlignment="1">
      <alignment horizontal="center"/>
    </xf>
    <xf numFmtId="165" fontId="1" fillId="0" borderId="0" xfId="48" applyNumberFormat="1" applyFont="1" applyFill="1" applyAlignment="1">
      <alignment/>
    </xf>
    <xf numFmtId="165" fontId="1" fillId="0" borderId="0" xfId="48" applyNumberFormat="1" applyFont="1" applyFill="1" applyAlignment="1">
      <alignment horizontal="center"/>
    </xf>
    <xf numFmtId="165" fontId="1" fillId="0" borderId="0" xfId="48" applyNumberFormat="1" applyFont="1" applyBorder="1" applyAlignment="1">
      <alignment horizontal="center"/>
    </xf>
    <xf numFmtId="165" fontId="1" fillId="36" borderId="0" xfId="48" applyNumberFormat="1" applyFont="1" applyFill="1" applyAlignment="1">
      <alignment/>
    </xf>
    <xf numFmtId="165" fontId="0" fillId="0" borderId="0" xfId="0" applyNumberFormat="1" applyFill="1" applyAlignment="1">
      <alignment/>
    </xf>
    <xf numFmtId="0" fontId="43" fillId="0" borderId="0" xfId="0" applyFont="1" applyAlignment="1">
      <alignment/>
    </xf>
    <xf numFmtId="0" fontId="3" fillId="0" borderId="0" xfId="0" applyFont="1" applyFill="1" applyAlignment="1">
      <alignment/>
    </xf>
    <xf numFmtId="165" fontId="1" fillId="0" borderId="0" xfId="48" applyNumberFormat="1" applyFont="1" applyFill="1" applyBorder="1" applyAlignment="1">
      <alignment horizontal="center"/>
    </xf>
    <xf numFmtId="0" fontId="27" fillId="0" borderId="0" xfId="0" applyFont="1" applyFill="1" applyAlignment="1">
      <alignment/>
    </xf>
    <xf numFmtId="165" fontId="27" fillId="0" borderId="0" xfId="48" applyNumberFormat="1" applyFont="1" applyFill="1" applyAlignment="1">
      <alignment/>
    </xf>
    <xf numFmtId="165" fontId="27" fillId="0" borderId="0" xfId="0" applyNumberFormat="1" applyFont="1" applyFill="1" applyAlignment="1">
      <alignment/>
    </xf>
    <xf numFmtId="165" fontId="27" fillId="0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8"/>
  <sheetViews>
    <sheetView tabSelected="1" zoomScale="85" zoomScaleNormal="85" zoomScalePageLayoutView="0" workbookViewId="0" topLeftCell="D1">
      <selection activeCell="Z27" sqref="Z27"/>
    </sheetView>
  </sheetViews>
  <sheetFormatPr defaultColWidth="11.421875" defaultRowHeight="15"/>
  <cols>
    <col min="1" max="1" width="1.421875" style="0" customWidth="1"/>
    <col min="2" max="2" width="5.57421875" style="0" customWidth="1"/>
    <col min="3" max="3" width="2.7109375" style="0" customWidth="1"/>
    <col min="6" max="6" width="11.140625" style="0" customWidth="1"/>
    <col min="7" max="7" width="14.8515625" style="0" bestFit="1" customWidth="1"/>
    <col min="8" max="8" width="13.28125" style="0" customWidth="1"/>
    <col min="9" max="9" width="2.140625" style="0" customWidth="1"/>
    <col min="10" max="11" width="10.8515625" style="0" bestFit="1" customWidth="1"/>
    <col min="12" max="12" width="13.421875" style="0" customWidth="1"/>
    <col min="13" max="13" width="12.7109375" style="0" customWidth="1"/>
    <col min="15" max="16" width="13.28125" style="0" customWidth="1"/>
  </cols>
  <sheetData>
    <row r="1" spans="7:28" ht="15">
      <c r="G1" s="1" t="s">
        <v>4</v>
      </c>
      <c r="H1" s="1" t="s">
        <v>7</v>
      </c>
      <c r="I1" s="1"/>
      <c r="J1" s="9"/>
      <c r="K1" s="9">
        <v>41364</v>
      </c>
      <c r="L1" s="9">
        <f>+K1+30</f>
        <v>41394</v>
      </c>
      <c r="M1" s="9">
        <f>+L1+30</f>
        <v>41424</v>
      </c>
      <c r="N1" s="9">
        <f>+M1+31</f>
        <v>41455</v>
      </c>
      <c r="O1" s="9">
        <f>+N1+29</f>
        <v>41484</v>
      </c>
      <c r="P1" s="9">
        <f>+O1+30</f>
        <v>41514</v>
      </c>
      <c r="Q1" s="9">
        <f>+P1+31</f>
        <v>41545</v>
      </c>
      <c r="R1" s="9">
        <f>+Q1+30</f>
        <v>41575</v>
      </c>
      <c r="S1" s="9">
        <f>+R1+31</f>
        <v>41606</v>
      </c>
      <c r="T1" s="9">
        <f>+S1+30</f>
        <v>41636</v>
      </c>
      <c r="U1" s="9">
        <f>+T1+31</f>
        <v>41667</v>
      </c>
      <c r="V1" s="9">
        <f>+U1+31</f>
        <v>41698</v>
      </c>
      <c r="W1" s="9">
        <f>+V1+31</f>
        <v>41729</v>
      </c>
      <c r="X1" s="9">
        <f>+W1+30</f>
        <v>41759</v>
      </c>
      <c r="Y1" s="9">
        <f>+X1+31</f>
        <v>41790</v>
      </c>
      <c r="Z1" s="9">
        <f>+Y1+31</f>
        <v>41821</v>
      </c>
      <c r="AA1" s="9"/>
      <c r="AB1" s="1" t="s">
        <v>8</v>
      </c>
    </row>
    <row r="2" ht="15">
      <c r="B2" s="1" t="s">
        <v>22</v>
      </c>
    </row>
    <row r="3" spans="3:27" ht="15">
      <c r="C3" t="s">
        <v>12</v>
      </c>
      <c r="G3" t="s">
        <v>13</v>
      </c>
      <c r="H3" s="6">
        <v>60</v>
      </c>
      <c r="I3" s="6"/>
      <c r="J3" s="6"/>
      <c r="K3" s="6"/>
      <c r="L3" s="6">
        <v>60</v>
      </c>
      <c r="M3" s="6">
        <v>60</v>
      </c>
      <c r="N3" s="6">
        <v>60</v>
      </c>
      <c r="O3" s="6">
        <v>60</v>
      </c>
      <c r="P3" s="6">
        <v>60</v>
      </c>
      <c r="Q3" s="6">
        <v>60</v>
      </c>
      <c r="R3" s="6">
        <v>60</v>
      </c>
      <c r="S3" s="6">
        <v>60</v>
      </c>
      <c r="T3" s="6">
        <v>60</v>
      </c>
      <c r="U3" s="6">
        <v>60</v>
      </c>
      <c r="V3" s="6">
        <v>60</v>
      </c>
      <c r="W3" s="6">
        <v>60</v>
      </c>
      <c r="X3" s="6">
        <v>60</v>
      </c>
      <c r="Y3" s="6">
        <v>60</v>
      </c>
      <c r="Z3" s="6">
        <v>60</v>
      </c>
      <c r="AA3" s="10"/>
    </row>
    <row r="4" spans="3:26" s="6" customFormat="1" ht="15">
      <c r="C4" s="6" t="s">
        <v>25</v>
      </c>
      <c r="G4" s="6" t="s">
        <v>19</v>
      </c>
      <c r="H4" s="6">
        <v>24</v>
      </c>
      <c r="L4" s="6">
        <v>17.5</v>
      </c>
      <c r="M4" s="6">
        <v>17.5</v>
      </c>
      <c r="N4" s="6">
        <v>20.5</v>
      </c>
      <c r="O4" s="6">
        <v>19.5</v>
      </c>
      <c r="P4" s="6">
        <v>19.5</v>
      </c>
      <c r="Q4" s="6">
        <v>19.5</v>
      </c>
      <c r="R4" s="6">
        <v>17.5</v>
      </c>
      <c r="S4" s="6">
        <v>17.5</v>
      </c>
      <c r="T4" s="6">
        <v>17.5</v>
      </c>
      <c r="U4" s="6">
        <v>17.5</v>
      </c>
      <c r="V4" s="6">
        <v>17.5</v>
      </c>
      <c r="W4" s="6">
        <v>17.5</v>
      </c>
      <c r="X4" s="6">
        <v>17.5</v>
      </c>
      <c r="Y4" s="6">
        <v>17.5</v>
      </c>
      <c r="Z4" s="6">
        <v>17.5</v>
      </c>
    </row>
    <row r="5" spans="8:18" ht="15"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7:30" ht="15">
      <c r="G6" s="1" t="s">
        <v>4</v>
      </c>
      <c r="H6" s="1" t="s">
        <v>7</v>
      </c>
      <c r="I6" s="1"/>
      <c r="J6" s="1"/>
      <c r="K6" s="22"/>
      <c r="L6" s="6"/>
      <c r="M6" s="6"/>
      <c r="N6" s="22"/>
      <c r="O6" s="22"/>
      <c r="P6" s="22"/>
      <c r="Q6" s="6"/>
      <c r="R6" s="6"/>
      <c r="AB6" s="1" t="s">
        <v>8</v>
      </c>
      <c r="AD6" s="1" t="s">
        <v>20</v>
      </c>
    </row>
    <row r="7" spans="11:18" ht="15">
      <c r="K7" s="6"/>
      <c r="L7" s="6"/>
      <c r="M7" s="6"/>
      <c r="N7" s="6"/>
      <c r="O7" s="6"/>
      <c r="P7" s="6"/>
      <c r="Q7" s="6"/>
      <c r="R7" s="6"/>
    </row>
    <row r="8" spans="3:30" ht="12.75" customHeight="1">
      <c r="C8" s="2" t="s">
        <v>0</v>
      </c>
      <c r="H8" s="14"/>
      <c r="I8" s="14"/>
      <c r="J8" s="14"/>
      <c r="K8" s="16"/>
      <c r="L8" s="6"/>
      <c r="M8" s="24"/>
      <c r="N8" s="25"/>
      <c r="O8" s="16"/>
      <c r="P8" s="16"/>
      <c r="Q8" s="6"/>
      <c r="R8" s="6"/>
      <c r="AD8" s="4"/>
    </row>
    <row r="9" spans="4:30" ht="15">
      <c r="D9" t="s">
        <v>1</v>
      </c>
      <c r="G9" t="s">
        <v>5</v>
      </c>
      <c r="H9" s="15">
        <v>480</v>
      </c>
      <c r="I9" s="15"/>
      <c r="J9" s="15"/>
      <c r="K9" s="17"/>
      <c r="L9" s="20">
        <v>480</v>
      </c>
      <c r="M9" s="26">
        <f>L9*2</f>
        <v>960</v>
      </c>
      <c r="N9" s="26">
        <f>L9*1.5</f>
        <v>720</v>
      </c>
      <c r="O9" s="20">
        <v>960</v>
      </c>
      <c r="P9" s="20">
        <v>960</v>
      </c>
      <c r="Q9" s="20">
        <v>480</v>
      </c>
      <c r="R9" s="20">
        <v>480</v>
      </c>
      <c r="S9" s="20">
        <v>480</v>
      </c>
      <c r="T9" s="20">
        <v>480</v>
      </c>
      <c r="U9" s="20">
        <v>480</v>
      </c>
      <c r="V9" s="20">
        <v>480</v>
      </c>
      <c r="W9" s="20">
        <v>480</v>
      </c>
      <c r="X9" s="20">
        <v>480</v>
      </c>
      <c r="Y9" s="20">
        <v>480</v>
      </c>
      <c r="Z9" s="20">
        <v>480</v>
      </c>
      <c r="AA9" s="6"/>
      <c r="AB9" s="3"/>
      <c r="AD9" s="4"/>
    </row>
    <row r="10" spans="4:30" ht="15">
      <c r="D10" t="s">
        <v>26</v>
      </c>
      <c r="G10" t="s">
        <v>5</v>
      </c>
      <c r="H10" s="15">
        <v>209</v>
      </c>
      <c r="I10" s="15"/>
      <c r="J10" s="15"/>
      <c r="K10" s="17"/>
      <c r="L10" s="20">
        <v>209</v>
      </c>
      <c r="M10" s="27">
        <f>L10*2</f>
        <v>418</v>
      </c>
      <c r="N10" s="26">
        <f>L10*1.5</f>
        <v>313.5</v>
      </c>
      <c r="O10" s="20">
        <v>418</v>
      </c>
      <c r="P10" s="20">
        <v>418</v>
      </c>
      <c r="Q10" s="20">
        <v>209</v>
      </c>
      <c r="R10" s="20">
        <v>209</v>
      </c>
      <c r="S10" s="20">
        <v>209</v>
      </c>
      <c r="T10" s="20">
        <v>209</v>
      </c>
      <c r="U10" s="20">
        <v>209</v>
      </c>
      <c r="V10" s="20">
        <v>209</v>
      </c>
      <c r="W10" s="20">
        <v>209</v>
      </c>
      <c r="X10" s="20">
        <v>209</v>
      </c>
      <c r="Y10" s="20">
        <v>209</v>
      </c>
      <c r="Z10" s="20">
        <v>209</v>
      </c>
      <c r="AA10" s="6"/>
      <c r="AB10" s="3"/>
      <c r="AD10" s="4"/>
    </row>
    <row r="11" spans="4:30" ht="15">
      <c r="D11" t="s">
        <v>27</v>
      </c>
      <c r="G11" t="s">
        <v>5</v>
      </c>
      <c r="H11" s="14">
        <v>94</v>
      </c>
      <c r="I11" s="14"/>
      <c r="J11" s="15"/>
      <c r="K11" s="17"/>
      <c r="L11" s="6">
        <v>94</v>
      </c>
      <c r="M11" s="6">
        <f>+L11</f>
        <v>94</v>
      </c>
      <c r="N11" s="6">
        <f aca="true" t="shared" si="0" ref="N11:V11">+M11</f>
        <v>94</v>
      </c>
      <c r="O11" s="6">
        <f t="shared" si="0"/>
        <v>94</v>
      </c>
      <c r="P11" s="6">
        <f>+O11</f>
        <v>94</v>
      </c>
      <c r="Q11" s="6">
        <f t="shared" si="0"/>
        <v>94</v>
      </c>
      <c r="R11" s="6">
        <f t="shared" si="0"/>
        <v>94</v>
      </c>
      <c r="S11" s="6">
        <f t="shared" si="0"/>
        <v>94</v>
      </c>
      <c r="T11" s="6">
        <f t="shared" si="0"/>
        <v>94</v>
      </c>
      <c r="U11" s="6">
        <f t="shared" si="0"/>
        <v>94</v>
      </c>
      <c r="V11" s="6">
        <f t="shared" si="0"/>
        <v>94</v>
      </c>
      <c r="W11" s="6">
        <f aca="true" t="shared" si="1" ref="W11:Z12">+V11</f>
        <v>94</v>
      </c>
      <c r="X11" s="6">
        <f t="shared" si="1"/>
        <v>94</v>
      </c>
      <c r="Y11" s="6">
        <f t="shared" si="1"/>
        <v>94</v>
      </c>
      <c r="Z11" s="6">
        <f t="shared" si="1"/>
        <v>94</v>
      </c>
      <c r="AA11" s="6"/>
      <c r="AB11" s="3" t="s">
        <v>14</v>
      </c>
      <c r="AD11" s="7"/>
    </row>
    <row r="12" spans="4:30" ht="15">
      <c r="D12" s="6" t="s">
        <v>3</v>
      </c>
      <c r="G12" t="s">
        <v>5</v>
      </c>
      <c r="H12" s="19">
        <v>50</v>
      </c>
      <c r="I12" s="16"/>
      <c r="J12" s="17"/>
      <c r="K12" s="6">
        <v>0</v>
      </c>
      <c r="L12" s="17">
        <f>+H12</f>
        <v>50</v>
      </c>
      <c r="M12" s="17">
        <f>+L12</f>
        <v>50</v>
      </c>
      <c r="N12" s="17">
        <f aca="true" t="shared" si="2" ref="N12:V12">+M12</f>
        <v>50</v>
      </c>
      <c r="O12" s="17">
        <f t="shared" si="2"/>
        <v>50</v>
      </c>
      <c r="P12" s="17">
        <f>+O12</f>
        <v>50</v>
      </c>
      <c r="Q12" s="17">
        <f t="shared" si="2"/>
        <v>50</v>
      </c>
      <c r="R12" s="17">
        <f t="shared" si="2"/>
        <v>50</v>
      </c>
      <c r="S12" s="17">
        <f t="shared" si="2"/>
        <v>50</v>
      </c>
      <c r="T12" s="17">
        <f t="shared" si="2"/>
        <v>50</v>
      </c>
      <c r="U12" s="17">
        <f t="shared" si="2"/>
        <v>50</v>
      </c>
      <c r="V12" s="17">
        <f t="shared" si="2"/>
        <v>50</v>
      </c>
      <c r="W12" s="17">
        <f t="shared" si="1"/>
        <v>50</v>
      </c>
      <c r="X12" s="17">
        <f t="shared" si="1"/>
        <v>50</v>
      </c>
      <c r="Y12" s="17">
        <f t="shared" si="1"/>
        <v>50</v>
      </c>
      <c r="Z12" s="17">
        <f t="shared" si="1"/>
        <v>50</v>
      </c>
      <c r="AA12" s="6"/>
      <c r="AB12" s="3"/>
      <c r="AD12" s="8"/>
    </row>
    <row r="13" spans="3:30" ht="15">
      <c r="C13" s="2" t="s">
        <v>2</v>
      </c>
      <c r="H13" s="14"/>
      <c r="I13" s="14"/>
      <c r="J13" s="15"/>
      <c r="K13" s="17"/>
      <c r="L13" s="6"/>
      <c r="M13" s="6"/>
      <c r="N13" s="6"/>
      <c r="O13" s="6"/>
      <c r="P13" s="16"/>
      <c r="Q13" s="6"/>
      <c r="R13" s="6"/>
      <c r="AB13" s="3"/>
      <c r="AD13" s="4"/>
    </row>
    <row r="14" spans="3:30" ht="15">
      <c r="C14" s="2"/>
      <c r="D14" t="s">
        <v>11</v>
      </c>
      <c r="G14" t="s">
        <v>18</v>
      </c>
      <c r="H14" s="15"/>
      <c r="I14" s="15"/>
      <c r="J14" s="15"/>
      <c r="K14" s="17"/>
      <c r="L14" s="17"/>
      <c r="M14" s="17"/>
      <c r="N14" s="17"/>
      <c r="O14" s="17"/>
      <c r="P14" s="17"/>
      <c r="Q14" s="17"/>
      <c r="R14" s="17"/>
      <c r="S14" s="15"/>
      <c r="T14" s="15">
        <v>279</v>
      </c>
      <c r="U14" s="15"/>
      <c r="V14" s="15"/>
      <c r="W14" s="15"/>
      <c r="X14" s="15"/>
      <c r="Y14" s="15"/>
      <c r="Z14" s="15"/>
      <c r="AA14" s="15"/>
      <c r="AB14" s="3"/>
      <c r="AD14" s="4"/>
    </row>
    <row r="15" spans="3:30" ht="15">
      <c r="C15" s="2"/>
      <c r="D15" t="s">
        <v>28</v>
      </c>
      <c r="G15" t="s">
        <v>18</v>
      </c>
      <c r="H15" s="15"/>
      <c r="I15" s="15"/>
      <c r="J15" s="15"/>
      <c r="K15" s="17"/>
      <c r="L15" s="17"/>
      <c r="M15" s="17"/>
      <c r="N15" s="17"/>
      <c r="O15" s="17"/>
      <c r="P15" s="17"/>
      <c r="Q15" s="17"/>
      <c r="R15" s="17"/>
      <c r="S15" s="15"/>
      <c r="T15" s="15"/>
      <c r="U15" s="15"/>
      <c r="V15" s="15"/>
      <c r="W15" s="15"/>
      <c r="X15" s="15"/>
      <c r="Y15" s="15"/>
      <c r="Z15" s="15"/>
      <c r="AA15" s="15"/>
      <c r="AB15" s="3"/>
      <c r="AD15" s="4"/>
    </row>
    <row r="16" spans="3:30" ht="15">
      <c r="C16" s="2" t="s">
        <v>21</v>
      </c>
      <c r="D16" s="6"/>
      <c r="H16" s="18"/>
      <c r="I16" s="18"/>
      <c r="J16" s="15"/>
      <c r="K16" s="17"/>
      <c r="L16" s="6">
        <v>306</v>
      </c>
      <c r="M16" s="6">
        <v>612</v>
      </c>
      <c r="N16" s="23">
        <f>252+112</f>
        <v>364</v>
      </c>
      <c r="O16" s="23">
        <v>80</v>
      </c>
      <c r="P16" s="23"/>
      <c r="Q16" s="23"/>
      <c r="R16" s="23">
        <v>221</v>
      </c>
      <c r="S16" s="18">
        <v>221</v>
      </c>
      <c r="T16" s="18">
        <v>221</v>
      </c>
      <c r="U16" s="18">
        <v>221</v>
      </c>
      <c r="V16" s="18"/>
      <c r="AB16" s="3"/>
      <c r="AD16" s="4"/>
    </row>
    <row r="17" spans="3:30" ht="15">
      <c r="C17" s="2" t="s">
        <v>15</v>
      </c>
      <c r="G17" t="s">
        <v>17</v>
      </c>
      <c r="H17" s="15">
        <f>SUM(H9:H16)</f>
        <v>833</v>
      </c>
      <c r="I17" s="15"/>
      <c r="J17" s="15"/>
      <c r="K17" s="17"/>
      <c r="L17" s="17">
        <f aca="true" t="shared" si="3" ref="L17:V17">SUM(L9:L16)</f>
        <v>1139</v>
      </c>
      <c r="M17" s="17">
        <f t="shared" si="3"/>
        <v>2134</v>
      </c>
      <c r="N17" s="17">
        <f t="shared" si="3"/>
        <v>1541.5</v>
      </c>
      <c r="O17" s="17">
        <f>SUM(O9:O16)</f>
        <v>1602</v>
      </c>
      <c r="P17" s="17">
        <f>SUM(P9:P16)</f>
        <v>1522</v>
      </c>
      <c r="Q17" s="17">
        <f t="shared" si="3"/>
        <v>833</v>
      </c>
      <c r="R17" s="17">
        <f>SUM(R9:R16)</f>
        <v>1054</v>
      </c>
      <c r="S17" s="15">
        <f>SUM(S9:S16)</f>
        <v>1054</v>
      </c>
      <c r="T17" s="15">
        <f>SUM(T9:T16)</f>
        <v>1333</v>
      </c>
      <c r="U17" s="15">
        <f>SUM(U9:U16)</f>
        <v>1054</v>
      </c>
      <c r="V17" s="15">
        <f t="shared" si="3"/>
        <v>833</v>
      </c>
      <c r="W17" s="15">
        <f>SUM(W9:W16)</f>
        <v>833</v>
      </c>
      <c r="X17" s="15">
        <f>SUM(X9:X16)</f>
        <v>833</v>
      </c>
      <c r="Y17" s="15">
        <f>SUM(Y9:Y16)</f>
        <v>833</v>
      </c>
      <c r="Z17" s="15">
        <f>SUM(Z9:Z16)</f>
        <v>833</v>
      </c>
      <c r="AA17" s="15"/>
      <c r="AB17" s="3"/>
      <c r="AD17" s="4"/>
    </row>
    <row r="18" spans="8:30" ht="15">
      <c r="H18" s="14"/>
      <c r="I18" s="14"/>
      <c r="J18" s="14"/>
      <c r="K18" s="16"/>
      <c r="L18" s="6"/>
      <c r="M18" s="6"/>
      <c r="N18" s="16"/>
      <c r="O18" s="16"/>
      <c r="P18" s="16"/>
      <c r="Q18" s="6"/>
      <c r="R18" s="6"/>
      <c r="AB18" s="3"/>
      <c r="AD18" s="4"/>
    </row>
    <row r="19" spans="2:30" ht="15">
      <c r="B19" s="1" t="s">
        <v>9</v>
      </c>
      <c r="H19" s="14"/>
      <c r="I19" s="14"/>
      <c r="J19" s="14"/>
      <c r="K19" s="16"/>
      <c r="L19" s="6"/>
      <c r="M19" s="6"/>
      <c r="N19" s="16"/>
      <c r="O19" s="16"/>
      <c r="P19" s="16"/>
      <c r="Q19" s="6"/>
      <c r="R19" s="6"/>
      <c r="AB19" s="3"/>
      <c r="AD19" s="4"/>
    </row>
    <row r="20" spans="3:30" ht="15">
      <c r="C20" s="2" t="s">
        <v>10</v>
      </c>
      <c r="D20" s="2"/>
      <c r="G20" t="s">
        <v>5</v>
      </c>
      <c r="H20" s="14"/>
      <c r="I20" s="14"/>
      <c r="J20" s="14"/>
      <c r="K20" s="16"/>
      <c r="L20" s="16">
        <f>+L4*L3</f>
        <v>1050</v>
      </c>
      <c r="M20" s="16">
        <f aca="true" t="shared" si="4" ref="M20:V20">+M4*M3</f>
        <v>1050</v>
      </c>
      <c r="N20" s="16">
        <f t="shared" si="4"/>
        <v>1230</v>
      </c>
      <c r="O20" s="16">
        <f t="shared" si="4"/>
        <v>1170</v>
      </c>
      <c r="P20" s="16">
        <f t="shared" si="4"/>
        <v>1170</v>
      </c>
      <c r="Q20" s="16">
        <f t="shared" si="4"/>
        <v>1170</v>
      </c>
      <c r="R20" s="16">
        <f t="shared" si="4"/>
        <v>1050</v>
      </c>
      <c r="S20" s="14">
        <f t="shared" si="4"/>
        <v>1050</v>
      </c>
      <c r="T20" s="14">
        <f t="shared" si="4"/>
        <v>1050</v>
      </c>
      <c r="U20" s="14">
        <f t="shared" si="4"/>
        <v>1050</v>
      </c>
      <c r="V20" s="14">
        <f t="shared" si="4"/>
        <v>1050</v>
      </c>
      <c r="W20" s="14">
        <f>+W4*W3</f>
        <v>1050</v>
      </c>
      <c r="X20" s="14">
        <f>+X4*X3</f>
        <v>1050</v>
      </c>
      <c r="Y20" s="14">
        <f>+Y4*Y3</f>
        <v>1050</v>
      </c>
      <c r="Z20" s="14">
        <f>+Z4*Z3</f>
        <v>1050</v>
      </c>
      <c r="AA20" s="14"/>
      <c r="AB20" s="3"/>
      <c r="AD20" s="4"/>
    </row>
    <row r="21" spans="3:30" ht="15">
      <c r="C21" s="2" t="s">
        <v>29</v>
      </c>
      <c r="D21" s="2"/>
      <c r="H21" s="14"/>
      <c r="I21" s="14"/>
      <c r="J21" s="14"/>
      <c r="K21" s="16"/>
      <c r="L21" s="16"/>
      <c r="M21" s="16"/>
      <c r="N21" s="16"/>
      <c r="O21" s="16">
        <v>103.5</v>
      </c>
      <c r="P21" s="16"/>
      <c r="Q21" s="6"/>
      <c r="R21" s="6"/>
      <c r="AB21" s="3"/>
      <c r="AD21" s="4"/>
    </row>
    <row r="22" spans="3:30" ht="15">
      <c r="C22" s="2" t="s">
        <v>6</v>
      </c>
      <c r="D22" s="2"/>
      <c r="G22" t="s">
        <v>5</v>
      </c>
      <c r="H22">
        <v>0.1</v>
      </c>
      <c r="K22">
        <f>+H22</f>
        <v>0.1</v>
      </c>
      <c r="L22" s="6">
        <f>+K22</f>
        <v>0.1</v>
      </c>
      <c r="M22" s="6">
        <f aca="true" t="shared" si="5" ref="M22:V22">+L22</f>
        <v>0.1</v>
      </c>
      <c r="N22" s="6">
        <f t="shared" si="5"/>
        <v>0.1</v>
      </c>
      <c r="O22" s="6">
        <f t="shared" si="5"/>
        <v>0.1</v>
      </c>
      <c r="P22" s="6">
        <f>+O22</f>
        <v>0.1</v>
      </c>
      <c r="Q22" s="6">
        <f t="shared" si="5"/>
        <v>0.1</v>
      </c>
      <c r="R22" s="6">
        <f t="shared" si="5"/>
        <v>0.1</v>
      </c>
      <c r="S22" s="6">
        <f t="shared" si="5"/>
        <v>0.1</v>
      </c>
      <c r="T22" s="6">
        <f t="shared" si="5"/>
        <v>0.1</v>
      </c>
      <c r="U22" s="6">
        <f t="shared" si="5"/>
        <v>0.1</v>
      </c>
      <c r="V22" s="6">
        <f t="shared" si="5"/>
        <v>0.1</v>
      </c>
      <c r="W22" s="6">
        <f>+V22</f>
        <v>0.1</v>
      </c>
      <c r="X22" s="6">
        <f>+W22</f>
        <v>0.1</v>
      </c>
      <c r="Y22" s="6">
        <f>+X22</f>
        <v>0.1</v>
      </c>
      <c r="Z22" s="6">
        <f>+Y22</f>
        <v>0.1</v>
      </c>
      <c r="AA22" s="6"/>
      <c r="AB22" s="3" t="s">
        <v>14</v>
      </c>
      <c r="AD22" s="4"/>
    </row>
    <row r="23" spans="3:28" ht="15">
      <c r="C23" s="2" t="s">
        <v>16</v>
      </c>
      <c r="G23" t="s">
        <v>18</v>
      </c>
      <c r="K23" s="5">
        <f aca="true" t="shared" si="6" ref="K23:V23">SUM(K20:K22)</f>
        <v>0.1</v>
      </c>
      <c r="L23" s="5">
        <f>SUM(L20:L22)</f>
        <v>1050.1</v>
      </c>
      <c r="M23" s="5">
        <f t="shared" si="6"/>
        <v>1050.1</v>
      </c>
      <c r="N23" s="5">
        <f t="shared" si="6"/>
        <v>1230.1</v>
      </c>
      <c r="O23" s="5">
        <f t="shared" si="6"/>
        <v>1273.6</v>
      </c>
      <c r="P23" s="5">
        <f t="shared" si="6"/>
        <v>1170.1</v>
      </c>
      <c r="Q23" s="5">
        <f t="shared" si="6"/>
        <v>1170.1</v>
      </c>
      <c r="R23" s="5">
        <f t="shared" si="6"/>
        <v>1050.1</v>
      </c>
      <c r="S23" s="5">
        <f t="shared" si="6"/>
        <v>1050.1</v>
      </c>
      <c r="T23" s="5">
        <f t="shared" si="6"/>
        <v>1050.1</v>
      </c>
      <c r="U23" s="5">
        <f t="shared" si="6"/>
        <v>1050.1</v>
      </c>
      <c r="V23" s="5">
        <f t="shared" si="6"/>
        <v>1050.1</v>
      </c>
      <c r="W23" s="5">
        <f>SUM(W20:W22)</f>
        <v>1050.1</v>
      </c>
      <c r="X23" s="5">
        <f>SUM(X20:X22)</f>
        <v>1050.1</v>
      </c>
      <c r="Y23" s="5">
        <f>SUM(Y20:Y22)</f>
        <v>1050.1</v>
      </c>
      <c r="Z23" s="5">
        <f>SUM(Z20:Z22)</f>
        <v>1050.1</v>
      </c>
      <c r="AA23" s="5"/>
      <c r="AB23" s="3"/>
    </row>
    <row r="24" spans="12:28" ht="9" customHeight="1">
      <c r="L24" s="6"/>
      <c r="M24" s="6"/>
      <c r="N24" s="6"/>
      <c r="O24" s="6"/>
      <c r="AB24" s="3"/>
    </row>
    <row r="25" spans="2:15" ht="14.25" customHeight="1">
      <c r="B25" s="1" t="s">
        <v>23</v>
      </c>
      <c r="L25" s="6"/>
      <c r="M25" s="6"/>
      <c r="N25" s="6"/>
      <c r="O25" s="6"/>
    </row>
    <row r="26" spans="3:27" ht="15">
      <c r="C26" s="2" t="s">
        <v>30</v>
      </c>
      <c r="G26" t="s">
        <v>18</v>
      </c>
      <c r="J26" s="21">
        <v>2334.49</v>
      </c>
      <c r="K26" s="5">
        <f>+J28-K17+K23</f>
        <v>2334.5899999999997</v>
      </c>
      <c r="L26" s="5">
        <f>+K28-L17+L23</f>
        <v>2245.6899999999996</v>
      </c>
      <c r="M26" s="21">
        <v>2334.49</v>
      </c>
      <c r="N26" s="5">
        <f>+M28-N17+N23</f>
        <v>2023.0899999999997</v>
      </c>
      <c r="O26" s="5">
        <f>+N28-O17+O23</f>
        <v>1694.6899999999996</v>
      </c>
      <c r="P26" s="5">
        <f>+O28-P17+P23</f>
        <v>1342.7899999999995</v>
      </c>
      <c r="Q26" s="5">
        <f aca="true" t="shared" si="7" ref="Q26:V26">+P28-Q17+Q23</f>
        <v>1679.8899999999994</v>
      </c>
      <c r="R26" s="5">
        <f t="shared" si="7"/>
        <v>1675.9899999999993</v>
      </c>
      <c r="S26" s="5">
        <f t="shared" si="7"/>
        <v>1672.0899999999992</v>
      </c>
      <c r="T26" s="5">
        <f t="shared" si="7"/>
        <v>1389.1899999999991</v>
      </c>
      <c r="U26" s="5">
        <f t="shared" si="7"/>
        <v>1385.289999999999</v>
      </c>
      <c r="V26" s="5">
        <f t="shared" si="7"/>
        <v>1602.389999999999</v>
      </c>
      <c r="W26" s="5">
        <f>+V28-W17+W23</f>
        <v>1819.4899999999989</v>
      </c>
      <c r="X26" s="5">
        <f>+W28-X17+X23</f>
        <v>2036.5899999999988</v>
      </c>
      <c r="Y26" s="5">
        <f>+X28-Y17+Y23</f>
        <v>2253.6899999999987</v>
      </c>
      <c r="Z26" s="5">
        <f>+Y28-Z17+Z23</f>
        <v>2470.7899999999986</v>
      </c>
      <c r="AA26" s="5"/>
    </row>
    <row r="27" spans="3:27" ht="15">
      <c r="C27" s="2" t="s">
        <v>31</v>
      </c>
      <c r="G27" t="s">
        <v>18</v>
      </c>
      <c r="J27" s="12"/>
      <c r="K27" s="12"/>
      <c r="L27" s="12"/>
      <c r="M27" s="12"/>
      <c r="N27" s="12"/>
      <c r="O27" s="13"/>
      <c r="P27" s="13">
        <f aca="true" t="shared" si="8" ref="P27:V27">P16</f>
        <v>0</v>
      </c>
      <c r="Q27" s="13">
        <f t="shared" si="8"/>
        <v>0</v>
      </c>
      <c r="R27" s="13">
        <f t="shared" si="8"/>
        <v>221</v>
      </c>
      <c r="S27" s="13">
        <f t="shared" si="8"/>
        <v>221</v>
      </c>
      <c r="T27" s="13">
        <f t="shared" si="8"/>
        <v>221</v>
      </c>
      <c r="U27" s="13">
        <f t="shared" si="8"/>
        <v>221</v>
      </c>
      <c r="V27" s="13">
        <f t="shared" si="8"/>
        <v>0</v>
      </c>
      <c r="W27" s="12">
        <f>52.08*9+104.17*4</f>
        <v>885.4</v>
      </c>
      <c r="X27" s="12">
        <f>52.08*9+104.17*4</f>
        <v>885.4</v>
      </c>
      <c r="Y27" s="12">
        <f>52.08*9+104.17*4</f>
        <v>885.4</v>
      </c>
      <c r="Z27" s="12">
        <f>52.08*9+104.17*4</f>
        <v>885.4</v>
      </c>
      <c r="AA27" s="13"/>
    </row>
    <row r="28" spans="3:27" ht="15">
      <c r="C28" s="2" t="s">
        <v>24</v>
      </c>
      <c r="G28" t="s">
        <v>18</v>
      </c>
      <c r="J28">
        <f>+J26-J27</f>
        <v>2334.49</v>
      </c>
      <c r="K28" s="11">
        <f>K26</f>
        <v>2334.5899999999997</v>
      </c>
      <c r="L28" s="11">
        <f>L26</f>
        <v>2245.6899999999996</v>
      </c>
      <c r="M28" s="11">
        <f>M26</f>
        <v>2334.49</v>
      </c>
      <c r="N28" s="11">
        <f aca="true" t="shared" si="9" ref="N28:V28">N26</f>
        <v>2023.0899999999997</v>
      </c>
      <c r="O28" s="11">
        <f t="shared" si="9"/>
        <v>1694.6899999999996</v>
      </c>
      <c r="P28" s="11">
        <f t="shared" si="9"/>
        <v>1342.7899999999995</v>
      </c>
      <c r="Q28" s="11">
        <f t="shared" si="9"/>
        <v>1679.8899999999994</v>
      </c>
      <c r="R28" s="11">
        <f t="shared" si="9"/>
        <v>1675.9899999999993</v>
      </c>
      <c r="S28" s="11">
        <f t="shared" si="9"/>
        <v>1672.0899999999992</v>
      </c>
      <c r="T28" s="11">
        <f t="shared" si="9"/>
        <v>1389.1899999999991</v>
      </c>
      <c r="U28" s="11">
        <f t="shared" si="9"/>
        <v>1385.289999999999</v>
      </c>
      <c r="V28" s="11">
        <f t="shared" si="9"/>
        <v>1602.389999999999</v>
      </c>
      <c r="W28" s="11">
        <f>W26</f>
        <v>1819.4899999999989</v>
      </c>
      <c r="X28" s="11">
        <f>X26</f>
        <v>2036.5899999999988</v>
      </c>
      <c r="Y28" s="11">
        <f>Y26</f>
        <v>2253.6899999999987</v>
      </c>
      <c r="Z28" s="11">
        <f>Z26</f>
        <v>2470.7899999999986</v>
      </c>
      <c r="AA28" s="11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PabloA</cp:lastModifiedBy>
  <dcterms:created xsi:type="dcterms:W3CDTF">2010-10-27T16:30:54Z</dcterms:created>
  <dcterms:modified xsi:type="dcterms:W3CDTF">2013-07-08T15:19:52Z</dcterms:modified>
  <cp:category/>
  <cp:version/>
  <cp:contentType/>
  <cp:contentStatus/>
</cp:coreProperties>
</file>