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16380" windowHeight="8200" firstSheet="2" activeTab="3"/>
  </bookViews>
  <sheets>
    <sheet name="escenario 2013" sheetId="1" r:id="rId1"/>
    <sheet name="escenario 2014_2medias_jornadas" sheetId="2" r:id="rId2"/>
    <sheet name="A_conservador" sheetId="3" r:id="rId3"/>
    <sheet name="B_conservador+extras" sheetId="4" r:id="rId4"/>
  </sheets>
  <definedNames>
    <definedName name="_xlnm.Print_Area" localSheetId="2">'A_conservador'!$A$1:$T$40</definedName>
    <definedName name="_xlnm.Print_Area" localSheetId="3">'B_conservador+extras'!$A$1:$T$40</definedName>
  </definedNames>
  <calcPr fullCalcOnLoad="1"/>
</workbook>
</file>

<file path=xl/comments1.xml><?xml version="1.0" encoding="utf-8"?>
<comments xmlns="http://schemas.openxmlformats.org/spreadsheetml/2006/main">
  <authors>
    <author/>
    <author>PabloA</author>
  </authors>
  <commentList>
    <comment ref="H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media jornada
</t>
        </r>
      </text>
    </comment>
    <comment ref="L17" authorId="0">
      <text>
        <r>
          <rPr>
            <sz val="11"/>
            <color indexed="8"/>
            <rFont val="Calibri"/>
            <family val="2"/>
          </rPr>
          <t>CONFIRMAR CANTIDAD: Devolución aportaciones voluntarias para multas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1/8
 Caja Resistencia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Devolución 2/8
 Caja Resistencia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3/8
 Caja Resistencia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4/8
 Caja Resistencia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5/8
 Caja Resistencia</t>
        </r>
      </text>
    </comment>
    <comment ref="R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Devolución 6/8
 Caja Resistencia. 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de 05/11 a 01/12, cuarto de jornada- 52,08 euro/mes
de 01/12 a 05/12- media jornada- 104,17 euro/mes
</t>
        </r>
      </text>
    </comment>
    <comment ref="S17" authorId="1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Devolución 7/8
 Caja Resistencia</t>
        </r>
      </text>
    </comment>
    <comment ref="T17" authorId="1">
      <text>
        <r>
          <rPr>
            <b/>
            <sz val="8"/>
            <rFont val="Tahoma"/>
            <family val="2"/>
          </rPr>
          <t>PabloA:
Devolución 8/8
 Caja Resistencia
TODO REINTEGRADO</t>
        </r>
      </text>
    </comment>
  </commentList>
</comments>
</file>

<file path=xl/comments2.xml><?xml version="1.0" encoding="utf-8"?>
<comments xmlns="http://schemas.openxmlformats.org/spreadsheetml/2006/main">
  <authors>
    <author/>
    <author>PabloA</author>
  </authors>
  <commentList>
    <comment ref="H9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media jornada
</t>
        </r>
      </text>
    </comment>
    <comment ref="L17" authorId="0">
      <text>
        <r>
          <rPr>
            <sz val="11"/>
            <color indexed="8"/>
            <rFont val="Calibri"/>
            <family val="2"/>
          </rPr>
          <t>CONFIRMAR CANTIDAD: Devolución aportaciones voluntarias para multas</t>
        </r>
      </text>
    </comment>
    <comment ref="M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1/8
 Caja Resistencia</t>
        </r>
      </text>
    </comment>
    <comment ref="N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Devolución 2/8
 Caja Resistencia
</t>
        </r>
      </text>
    </comment>
    <comment ref="O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3/8
 Caja Resistencia</t>
        </r>
      </text>
    </comment>
    <comment ref="P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4/8
 Caja Resistencia</t>
        </r>
      </text>
    </comment>
    <comment ref="Q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>Devolución 5/8
 Caja Resistencia</t>
        </r>
      </text>
    </comment>
    <comment ref="R17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Devolución 6/8
 Caja Resistencia. </t>
        </r>
      </text>
    </comment>
    <comment ref="S17" authorId="1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Devolución 7/8
 Caja Resistencia</t>
        </r>
      </text>
    </comment>
    <comment ref="T17" authorId="1">
      <text>
        <r>
          <rPr>
            <b/>
            <sz val="8"/>
            <rFont val="Tahoma"/>
            <family val="2"/>
          </rPr>
          <t>PabloA:
Devolución 8/8
 Caja Resistencia
TODO REINTEGRADO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 xml:space="preserve">de 05/11 a 01/12, cuarto de jornada- 52,08 euro/mes
de 01/12 a 05/12- media jornada- 104,17 euro/mes
</t>
        </r>
      </text>
    </comment>
  </commentList>
</comments>
</file>

<file path=xl/comments3.xml><?xml version="1.0" encoding="utf-8"?>
<comments xmlns="http://schemas.openxmlformats.org/spreadsheetml/2006/main">
  <authors>
    <author/>
    <author>PabloA</author>
  </authors>
  <commentList>
    <comment ref="H12" authorId="0">
      <text>
        <r>
          <rPr>
            <b/>
            <sz val="8"/>
            <color indexed="8"/>
            <rFont val="Tahoma"/>
            <family val="2"/>
          </rPr>
          <t xml:space="preserve">PabloA:
</t>
        </r>
        <r>
          <rPr>
            <sz val="8"/>
            <color indexed="8"/>
            <rFont val="Tahoma"/>
            <family val="2"/>
          </rPr>
          <t xml:space="preserve">media jornada 480€
jornada completa 960€
</t>
        </r>
      </text>
    </comment>
    <comment ref="H13" authorId="1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PabloA:
media jornada 209€
jornada completa 480€</t>
        </r>
      </text>
    </comment>
    <comment ref="H7" authorId="1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11 RASTRO
6 CABA
5 BAHPIES
</t>
        </r>
      </text>
    </comment>
    <comment ref="D16" authorId="1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NOVEDAD DE ESTE AÑO</t>
        </r>
      </text>
    </comment>
    <comment ref="P12" authorId="1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Comienza otra persona adicional  en el Grupo de Huerta</t>
        </r>
      </text>
    </comment>
  </commentList>
</comments>
</file>

<file path=xl/comments4.xml><?xml version="1.0" encoding="utf-8"?>
<comments xmlns="http://schemas.openxmlformats.org/spreadsheetml/2006/main">
  <authors>
    <author/>
    <author>red</author>
    <author>PabloA</author>
  </authors>
  <commentList>
    <comment ref="H12" authorId="0">
      <text>
        <r>
          <rPr>
            <b/>
            <sz val="8"/>
            <color indexed="8"/>
            <rFont val="Tahoma"/>
            <family val="2"/>
          </rPr>
          <t>PabloA:
media jornada 480€
jornada completa 960€</t>
        </r>
      </text>
    </comment>
    <comment ref="L27" authorId="1">
      <text>
        <r>
          <rPr>
            <b/>
            <sz val="8"/>
            <rFont val="Tahoma"/>
            <family val="2"/>
          </rPr>
          <t>papeletas CESTA NAVIDAD</t>
        </r>
      </text>
    </comment>
    <comment ref="M27" authorId="1">
      <text>
        <r>
          <rPr>
            <b/>
            <sz val="8"/>
            <rFont val="Tahoma"/>
            <family val="2"/>
          </rPr>
          <t>FIESTA CARNAVAL</t>
        </r>
      </text>
    </comment>
    <comment ref="P27" authorId="1">
      <text>
        <r>
          <rPr>
            <b/>
            <sz val="8"/>
            <rFont val="Tahoma"/>
            <family val="2"/>
          </rPr>
          <t>FIESTA PRIMAVERA</t>
        </r>
      </text>
    </comment>
    <comment ref="H13" authorId="2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media jornada 209€
jornada completa 480€</t>
        </r>
      </text>
    </comment>
    <comment ref="H7" authorId="2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PabloA:
11 RASTRO
5 CABA
6 BAHPIES
</t>
        </r>
      </text>
    </comment>
    <comment ref="D16" authorId="2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Novedad de este año</t>
        </r>
      </text>
    </comment>
    <comment ref="P12" authorId="2">
      <text>
        <r>
          <rPr>
            <b/>
            <sz val="8"/>
            <rFont val="Tahoma"/>
            <family val="2"/>
          </rPr>
          <t>PabloA:</t>
        </r>
        <r>
          <rPr>
            <sz val="8"/>
            <rFont val="Tahoma"/>
            <family val="2"/>
          </rPr>
          <t xml:space="preserve">
Comienza otra persona adicional  en el Grupo de Huerta</t>
        </r>
      </text>
    </comment>
  </commentList>
</comments>
</file>

<file path=xl/sharedStrings.xml><?xml version="1.0" encoding="utf-8"?>
<sst xmlns="http://schemas.openxmlformats.org/spreadsheetml/2006/main" count="216" uniqueCount="49">
  <si>
    <t>unidad</t>
  </si>
  <si>
    <t>coste unitario</t>
  </si>
  <si>
    <t>Fuente</t>
  </si>
  <si>
    <t>RESULTADO</t>
  </si>
  <si>
    <t>coste de la bolsa</t>
  </si>
  <si>
    <t>euro/bolsa mes</t>
  </si>
  <si>
    <t>numero de bolsas</t>
  </si>
  <si>
    <t>numero</t>
  </si>
  <si>
    <t>OBSERVACIÓN</t>
  </si>
  <si>
    <t>Agricola</t>
  </si>
  <si>
    <t>Trabajadores</t>
  </si>
  <si>
    <t>euro/mes</t>
  </si>
  <si>
    <t>Seguridad Social</t>
  </si>
  <si>
    <t>media los gastos desde oct 2012 a oct 2013</t>
  </si>
  <si>
    <t>Alquiler de las tierras</t>
  </si>
  <si>
    <t>Transporte</t>
  </si>
  <si>
    <t>Pago seguro del coche</t>
  </si>
  <si>
    <t xml:space="preserve">euro </t>
  </si>
  <si>
    <t>ITV</t>
  </si>
  <si>
    <t>Imprevistos+Otros</t>
  </si>
  <si>
    <t>TOTAL COSTES</t>
  </si>
  <si>
    <t>euro</t>
  </si>
  <si>
    <t>INGRESOS</t>
  </si>
  <si>
    <t>Cuotas socios</t>
  </si>
  <si>
    <t xml:space="preserve">Otros/Fiestas/Tapeo karakola 2 </t>
  </si>
  <si>
    <t>Intereses cuenta</t>
  </si>
  <si>
    <t>Contabilidad Bah 2010</t>
  </si>
  <si>
    <t>TOTAL INGRESOS</t>
  </si>
  <si>
    <t>BALANCE BAH</t>
  </si>
  <si>
    <t xml:space="preserve">Caja de resistencia </t>
  </si>
  <si>
    <t>BALANCE TOTAL</t>
  </si>
  <si>
    <t>DATOS A REVISAR E INCORPORAR DE OCTUBRE DE 2013 EN ADELANTE</t>
  </si>
  <si>
    <t>Gastos agrícolas: materiales, plantas, gasolina, mantenimiento</t>
  </si>
  <si>
    <t>Fondo vehículo</t>
  </si>
  <si>
    <t>Recupera 884€</t>
  </si>
  <si>
    <t>Balance mensual</t>
  </si>
  <si>
    <t>En la cuenta al 31/12/2013</t>
  </si>
  <si>
    <t>FONDO VEHICULO</t>
  </si>
  <si>
    <t>EN CUENTA</t>
  </si>
  <si>
    <t>GASTOS</t>
  </si>
  <si>
    <t>Fondo de vehículo de 80€/mes</t>
  </si>
  <si>
    <t>ESCENARIO A</t>
  </si>
  <si>
    <t>ESCENARIO B</t>
  </si>
  <si>
    <t>DATOS DE ENTRADA</t>
  </si>
  <si>
    <t>En la cuenta al 5/11/2014</t>
  </si>
  <si>
    <t>Semillero/Casa Mar</t>
  </si>
  <si>
    <t>Caja de resistencia</t>
  </si>
  <si>
    <t xml:space="preserve"> 2 MEDIAS JORNADAS DESDE el 1 de MAYO de 2015 HASTA 30 de SEPTIEMBRE DE 2015 (5 meses) QUEDÁNDONOS EN LAS BOLSAS DEL COMPROMISO HASTA FIN DE SEPTIEMBRE DE 2015</t>
  </si>
  <si>
    <t xml:space="preserve"> 2 MEDIAS JORNADAS DESDE 1 de MAYO de 2015 HASTA 30 de SEPTIEMBRE DE 2015 (5 meses) QUEDÁNDONOS EN LAS BOLSAS DEL COMPROMISO E INTRODUCIENDO PAPELETAS Y 2 FIESTAS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</si>
</sst>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€_-;\-* #,##0.00\ _€_-;_-* \-??\ _€_-;_-@_-"/>
    <numFmt numFmtId="173" formatCode="_-* #,##0\ _€_-;\-* #,##0\ _€_-;_-* \-??\ _€_-;_-@_-"/>
    <numFmt numFmtId="174" formatCode="#,##0_ ;[Red]\-#,##0\ "/>
    <numFmt numFmtId="175" formatCode="0.0"/>
    <numFmt numFmtId="176" formatCode="0.000"/>
    <numFmt numFmtId="177" formatCode="0.00_ ;[Red]\-0.00\ "/>
    <numFmt numFmtId="178" formatCode="0.0_ ;[Red]\-0.0\ "/>
    <numFmt numFmtId="179" formatCode="0_ ;[Red]\-0\ 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4" fontId="2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173" fontId="0" fillId="0" borderId="0" xfId="42" applyNumberFormat="1" applyFont="1" applyFill="1" applyBorder="1" applyAlignment="1" applyProtection="1">
      <alignment/>
      <protection/>
    </xf>
    <xf numFmtId="173" fontId="0" fillId="0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73" fontId="4" fillId="0" borderId="0" xfId="42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left"/>
    </xf>
    <xf numFmtId="173" fontId="0" fillId="33" borderId="0" xfId="42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73" fontId="0" fillId="33" borderId="0" xfId="42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 horizontal="center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/>
    </xf>
    <xf numFmtId="0" fontId="3" fillId="34" borderId="0" xfId="0" applyFont="1" applyFill="1" applyAlignment="1">
      <alignment/>
    </xf>
    <xf numFmtId="0" fontId="10" fillId="0" borderId="0" xfId="0" applyFont="1" applyAlignment="1">
      <alignment/>
    </xf>
    <xf numFmtId="173" fontId="0" fillId="33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73" fontId="0" fillId="35" borderId="0" xfId="0" applyNumberFormat="1" applyFill="1" applyAlignment="1">
      <alignment/>
    </xf>
    <xf numFmtId="173" fontId="0" fillId="36" borderId="0" xfId="0" applyNumberFormat="1" applyFill="1" applyAlignment="1">
      <alignment horizontal="center"/>
    </xf>
    <xf numFmtId="173" fontId="0" fillId="36" borderId="0" xfId="0" applyNumberFormat="1" applyFill="1" applyAlignment="1">
      <alignment/>
    </xf>
    <xf numFmtId="0" fontId="0" fillId="37" borderId="0" xfId="0" applyFill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3" fontId="13" fillId="0" borderId="0" xfId="0" applyNumberFormat="1" applyFont="1" applyAlignment="1">
      <alignment horizontal="center"/>
    </xf>
    <xf numFmtId="173" fontId="13" fillId="0" borderId="0" xfId="42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73" fontId="0" fillId="38" borderId="0" xfId="0" applyNumberForma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173" fontId="0" fillId="38" borderId="0" xfId="42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38" borderId="0" xfId="0" applyFill="1" applyAlignment="1">
      <alignment/>
    </xf>
    <xf numFmtId="1" fontId="0" fillId="39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4"/>
  <sheetViews>
    <sheetView zoomScale="85" zoomScaleNormal="85" workbookViewId="0" topLeftCell="F4">
      <selection activeCell="P9" sqref="P9:P10"/>
    </sheetView>
  </sheetViews>
  <sheetFormatPr defaultColWidth="11.421875" defaultRowHeight="15"/>
  <cols>
    <col min="1" max="1" width="1.421875" style="0" customWidth="1"/>
    <col min="2" max="2" width="5.421875" style="0" customWidth="1"/>
    <col min="3" max="3" width="2.7109375" style="0" customWidth="1"/>
    <col min="6" max="6" width="11.140625" style="0" customWidth="1"/>
    <col min="7" max="7" width="14.8515625" style="0" customWidth="1"/>
    <col min="8" max="8" width="13.28125" style="0" customWidth="1"/>
    <col min="9" max="9" width="2.140625" style="0" customWidth="1"/>
    <col min="10" max="10" width="10.8515625" style="0" customWidth="1"/>
    <col min="11" max="11" width="10.8515625" style="1" customWidth="1"/>
    <col min="12" max="12" width="13.421875" style="1" customWidth="1"/>
    <col min="13" max="13" width="12.7109375" style="1" customWidth="1"/>
    <col min="14" max="14" width="11.00390625" style="1" customWidth="1"/>
    <col min="15" max="16" width="13.28125" style="1" customWidth="1"/>
    <col min="17" max="23" width="11.00390625" style="1" customWidth="1"/>
    <col min="24" max="26" width="11.00390625" style="2" customWidth="1"/>
  </cols>
  <sheetData>
    <row r="1" spans="7:28" ht="15">
      <c r="G1" s="3" t="s">
        <v>0</v>
      </c>
      <c r="H1" s="3" t="s">
        <v>1</v>
      </c>
      <c r="I1" s="3"/>
      <c r="J1" s="4"/>
      <c r="K1" s="5">
        <v>41638</v>
      </c>
      <c r="L1" s="5">
        <f>+K1+30</f>
        <v>41668</v>
      </c>
      <c r="M1" s="5">
        <f>+L1+30</f>
        <v>41698</v>
      </c>
      <c r="N1" s="5">
        <f>+M1+31</f>
        <v>41729</v>
      </c>
      <c r="O1" s="5">
        <f>+N1+29</f>
        <v>41758</v>
      </c>
      <c r="P1" s="5">
        <f>+O1+30</f>
        <v>41788</v>
      </c>
      <c r="Q1" s="5">
        <f>+P1+31</f>
        <v>41819</v>
      </c>
      <c r="R1" s="5">
        <f>+Q1+30</f>
        <v>41849</v>
      </c>
      <c r="S1" s="5">
        <f>+R1+31</f>
        <v>41880</v>
      </c>
      <c r="T1" s="5">
        <f>+S1+30</f>
        <v>41910</v>
      </c>
      <c r="U1" s="5">
        <f>+T1+31</f>
        <v>41941</v>
      </c>
      <c r="V1" s="5">
        <f>+U1+31</f>
        <v>41972</v>
      </c>
      <c r="W1" s="5">
        <f>+V1+31</f>
        <v>42003</v>
      </c>
      <c r="X1" s="6">
        <f>+W1+30</f>
        <v>42033</v>
      </c>
      <c r="Y1" s="6">
        <f>+X1+31</f>
        <v>42064</v>
      </c>
      <c r="Z1" s="6">
        <f>+Y1+31</f>
        <v>42095</v>
      </c>
      <c r="AA1" s="4"/>
      <c r="AB1" s="3" t="s">
        <v>2</v>
      </c>
    </row>
    <row r="2" ht="15">
      <c r="B2" s="3" t="s">
        <v>3</v>
      </c>
    </row>
    <row r="3" spans="3:27" ht="15">
      <c r="C3" t="s">
        <v>4</v>
      </c>
      <c r="G3" t="s">
        <v>5</v>
      </c>
      <c r="H3" s="7">
        <v>60</v>
      </c>
      <c r="I3" s="7"/>
      <c r="J3" s="7"/>
      <c r="K3" s="8"/>
      <c r="L3" s="8">
        <v>60</v>
      </c>
      <c r="M3" s="8">
        <v>60</v>
      </c>
      <c r="N3" s="8">
        <v>60</v>
      </c>
      <c r="O3" s="8">
        <v>60</v>
      </c>
      <c r="P3" s="8">
        <v>60</v>
      </c>
      <c r="Q3" s="8">
        <v>60</v>
      </c>
      <c r="R3" s="8">
        <v>60</v>
      </c>
      <c r="S3" s="8">
        <v>60</v>
      </c>
      <c r="T3" s="8">
        <v>60</v>
      </c>
      <c r="U3" s="8">
        <v>60</v>
      </c>
      <c r="V3" s="8">
        <v>60</v>
      </c>
      <c r="W3" s="8">
        <v>60</v>
      </c>
      <c r="X3" s="2">
        <v>60</v>
      </c>
      <c r="Y3" s="2">
        <v>60</v>
      </c>
      <c r="Z3" s="2">
        <v>60</v>
      </c>
      <c r="AA3" s="9"/>
    </row>
    <row r="4" spans="3:26" s="7" customFormat="1" ht="15">
      <c r="C4" s="9" t="s">
        <v>6</v>
      </c>
      <c r="D4" s="9"/>
      <c r="E4" s="9"/>
      <c r="G4" s="7" t="s">
        <v>7</v>
      </c>
      <c r="H4" s="7">
        <v>17.5</v>
      </c>
      <c r="K4" s="8"/>
      <c r="L4" s="8">
        <f>H4</f>
        <v>17.5</v>
      </c>
      <c r="M4" s="8">
        <f>H4</f>
        <v>17.5</v>
      </c>
      <c r="N4" s="8">
        <f>H4</f>
        <v>17.5</v>
      </c>
      <c r="O4" s="8">
        <f>H4</f>
        <v>17.5</v>
      </c>
      <c r="P4" s="8">
        <f>H4</f>
        <v>17.5</v>
      </c>
      <c r="Q4" s="8">
        <f>H4</f>
        <v>17.5</v>
      </c>
      <c r="R4" s="8">
        <f>H4</f>
        <v>17.5</v>
      </c>
      <c r="S4" s="8">
        <f>L4</f>
        <v>17.5</v>
      </c>
      <c r="T4" s="8">
        <f>L4</f>
        <v>17.5</v>
      </c>
      <c r="U4" s="8">
        <f>N4</f>
        <v>17.5</v>
      </c>
      <c r="V4" s="8">
        <f>N4</f>
        <v>17.5</v>
      </c>
      <c r="W4" s="8">
        <f>P4</f>
        <v>17.5</v>
      </c>
      <c r="X4" s="2">
        <v>17.5</v>
      </c>
      <c r="Y4" s="2">
        <v>17.5</v>
      </c>
      <c r="Z4" s="2">
        <v>17.5</v>
      </c>
    </row>
    <row r="5" spans="8:18" ht="15">
      <c r="H5" s="7"/>
      <c r="I5" s="7"/>
      <c r="J5" s="7"/>
      <c r="K5" s="8"/>
      <c r="L5" s="8"/>
      <c r="M5" s="8"/>
      <c r="N5" s="8"/>
      <c r="O5" s="8"/>
      <c r="P5" s="8"/>
      <c r="Q5" s="8"/>
      <c r="R5" s="8"/>
    </row>
    <row r="6" spans="7:30" ht="15">
      <c r="G6" s="3" t="s">
        <v>0</v>
      </c>
      <c r="H6" s="3" t="s">
        <v>1</v>
      </c>
      <c r="I6" s="3"/>
      <c r="J6" s="3"/>
      <c r="K6" s="10"/>
      <c r="L6" s="8"/>
      <c r="M6" s="8"/>
      <c r="N6" s="10"/>
      <c r="O6" s="10"/>
      <c r="P6" s="10"/>
      <c r="Q6" s="8"/>
      <c r="R6" s="8"/>
      <c r="AB6" s="3" t="s">
        <v>2</v>
      </c>
      <c r="AD6" s="3" t="s">
        <v>8</v>
      </c>
    </row>
    <row r="7" spans="11:18" ht="15">
      <c r="K7" s="8"/>
      <c r="L7" s="8"/>
      <c r="M7" s="8"/>
      <c r="N7" s="8"/>
      <c r="O7" s="8"/>
      <c r="P7" s="8"/>
      <c r="Q7" s="8"/>
      <c r="R7" s="8"/>
    </row>
    <row r="8" spans="3:30" ht="12.75" customHeight="1">
      <c r="C8" s="11" t="s">
        <v>9</v>
      </c>
      <c r="H8" s="12"/>
      <c r="I8" s="12"/>
      <c r="J8" s="12"/>
      <c r="K8" s="13"/>
      <c r="L8" s="8"/>
      <c r="M8" s="14"/>
      <c r="N8" s="15"/>
      <c r="O8" s="13"/>
      <c r="P8" s="13"/>
      <c r="Q8" s="8"/>
      <c r="R8" s="8"/>
      <c r="AD8" s="16"/>
    </row>
    <row r="9" spans="4:30" ht="15">
      <c r="D9" s="9" t="s">
        <v>10</v>
      </c>
      <c r="E9" s="9"/>
      <c r="G9" t="s">
        <v>11</v>
      </c>
      <c r="H9" s="13">
        <v>480</v>
      </c>
      <c r="I9" s="13"/>
      <c r="J9" s="13"/>
      <c r="K9" s="13"/>
      <c r="L9" s="17">
        <v>480</v>
      </c>
      <c r="M9" s="18">
        <f>L9</f>
        <v>480</v>
      </c>
      <c r="N9" s="18">
        <f>L9</f>
        <v>480</v>
      </c>
      <c r="O9" s="17">
        <f>H9</f>
        <v>480</v>
      </c>
      <c r="P9" s="17">
        <f>H9</f>
        <v>480</v>
      </c>
      <c r="Q9" s="17">
        <v>480</v>
      </c>
      <c r="R9" s="17">
        <v>480</v>
      </c>
      <c r="S9" s="17">
        <v>480</v>
      </c>
      <c r="T9" s="17">
        <v>480</v>
      </c>
      <c r="U9" s="17">
        <v>480</v>
      </c>
      <c r="V9" s="17">
        <v>480</v>
      </c>
      <c r="W9" s="17">
        <v>480</v>
      </c>
      <c r="X9" s="19">
        <v>480</v>
      </c>
      <c r="Y9" s="19">
        <v>480</v>
      </c>
      <c r="Z9" s="19">
        <v>480</v>
      </c>
      <c r="AA9" s="7"/>
      <c r="AB9" s="20"/>
      <c r="AD9" s="16"/>
    </row>
    <row r="10" spans="4:30" ht="15">
      <c r="D10" s="9" t="s">
        <v>12</v>
      </c>
      <c r="E10" s="9"/>
      <c r="G10" t="s">
        <v>11</v>
      </c>
      <c r="H10" s="13">
        <v>209</v>
      </c>
      <c r="I10" s="13"/>
      <c r="J10" s="13"/>
      <c r="K10" s="13"/>
      <c r="L10" s="17">
        <v>209</v>
      </c>
      <c r="M10" s="18">
        <v>209</v>
      </c>
      <c r="N10" s="17">
        <v>209</v>
      </c>
      <c r="O10" s="18">
        <v>209</v>
      </c>
      <c r="P10" s="17">
        <v>209</v>
      </c>
      <c r="Q10" s="18">
        <v>209</v>
      </c>
      <c r="R10" s="17">
        <v>209</v>
      </c>
      <c r="S10" s="17">
        <v>209</v>
      </c>
      <c r="T10" s="17">
        <v>209</v>
      </c>
      <c r="U10" s="17">
        <v>209</v>
      </c>
      <c r="V10" s="17">
        <v>209</v>
      </c>
      <c r="W10" s="17">
        <v>209</v>
      </c>
      <c r="X10" s="19">
        <v>209</v>
      </c>
      <c r="Y10" s="19">
        <v>209</v>
      </c>
      <c r="Z10" s="19">
        <v>209</v>
      </c>
      <c r="AA10" s="7"/>
      <c r="AB10" s="20"/>
      <c r="AD10" s="16"/>
    </row>
    <row r="11" spans="4:30" ht="15">
      <c r="D11" t="s">
        <v>32</v>
      </c>
      <c r="G11" t="s">
        <v>11</v>
      </c>
      <c r="H11" s="1">
        <v>125</v>
      </c>
      <c r="I11" s="12"/>
      <c r="J11" s="13"/>
      <c r="K11" s="13"/>
      <c r="L11" s="8">
        <v>125</v>
      </c>
      <c r="M11" s="8">
        <f>+L11</f>
        <v>125</v>
      </c>
      <c r="N11" s="8">
        <f>+M11</f>
        <v>125</v>
      </c>
      <c r="O11" s="8">
        <f aca="true" t="shared" si="0" ref="O11:V11">+N11</f>
        <v>125</v>
      </c>
      <c r="P11" s="8">
        <f>+O11</f>
        <v>125</v>
      </c>
      <c r="Q11" s="8">
        <f>P11</f>
        <v>125</v>
      </c>
      <c r="R11" s="8">
        <f t="shared" si="0"/>
        <v>125</v>
      </c>
      <c r="S11" s="8">
        <f t="shared" si="0"/>
        <v>125</v>
      </c>
      <c r="T11" s="8">
        <f t="shared" si="0"/>
        <v>125</v>
      </c>
      <c r="U11" s="8">
        <f t="shared" si="0"/>
        <v>125</v>
      </c>
      <c r="V11" s="8">
        <f t="shared" si="0"/>
        <v>125</v>
      </c>
      <c r="W11" s="8">
        <f aca="true" t="shared" si="1" ref="W11:Z12">+V11</f>
        <v>125</v>
      </c>
      <c r="X11" s="2">
        <f t="shared" si="1"/>
        <v>125</v>
      </c>
      <c r="Y11" s="2">
        <f t="shared" si="1"/>
        <v>125</v>
      </c>
      <c r="Z11" s="2">
        <f t="shared" si="1"/>
        <v>125</v>
      </c>
      <c r="AA11" s="7"/>
      <c r="AB11" s="20" t="s">
        <v>13</v>
      </c>
      <c r="AD11" s="21"/>
    </row>
    <row r="12" spans="4:30" ht="15">
      <c r="D12" s="7" t="s">
        <v>14</v>
      </c>
      <c r="G12" t="s">
        <v>11</v>
      </c>
      <c r="H12" s="1">
        <v>50</v>
      </c>
      <c r="I12" s="12"/>
      <c r="J12" s="13"/>
      <c r="K12" s="8">
        <v>0</v>
      </c>
      <c r="L12" s="13">
        <f>+H12</f>
        <v>50</v>
      </c>
      <c r="M12" s="13">
        <f>+L12</f>
        <v>50</v>
      </c>
      <c r="N12" s="13">
        <f>+M12</f>
        <v>50</v>
      </c>
      <c r="O12" s="13">
        <f aca="true" t="shared" si="2" ref="O12:V12">+N12</f>
        <v>50</v>
      </c>
      <c r="P12" s="13">
        <f>+O12</f>
        <v>50</v>
      </c>
      <c r="Q12" s="13">
        <f>+P12</f>
        <v>50</v>
      </c>
      <c r="R12" s="13">
        <f t="shared" si="2"/>
        <v>50</v>
      </c>
      <c r="S12" s="13">
        <f t="shared" si="2"/>
        <v>50</v>
      </c>
      <c r="T12" s="13">
        <f t="shared" si="2"/>
        <v>50</v>
      </c>
      <c r="U12" s="13">
        <f t="shared" si="2"/>
        <v>50</v>
      </c>
      <c r="V12" s="13">
        <f t="shared" si="2"/>
        <v>50</v>
      </c>
      <c r="W12" s="13">
        <f t="shared" si="1"/>
        <v>50</v>
      </c>
      <c r="X12" s="22">
        <f t="shared" si="1"/>
        <v>50</v>
      </c>
      <c r="Y12" s="22">
        <f t="shared" si="1"/>
        <v>50</v>
      </c>
      <c r="Z12" s="22">
        <f t="shared" si="1"/>
        <v>50</v>
      </c>
      <c r="AA12" s="7"/>
      <c r="AB12" s="20"/>
      <c r="AD12" s="23"/>
    </row>
    <row r="13" spans="3:30" ht="15">
      <c r="C13" s="11" t="s">
        <v>15</v>
      </c>
      <c r="H13" s="1"/>
      <c r="I13" s="12"/>
      <c r="J13" s="13"/>
      <c r="K13" s="13"/>
      <c r="L13" s="8"/>
      <c r="M13" s="8"/>
      <c r="N13" s="8"/>
      <c r="O13" s="8"/>
      <c r="P13" s="13"/>
      <c r="Q13" s="8"/>
      <c r="R13" s="8"/>
      <c r="AB13" s="20"/>
      <c r="AD13" s="16"/>
    </row>
    <row r="14" spans="3:30" ht="15">
      <c r="C14" s="11"/>
      <c r="D14" t="s">
        <v>16</v>
      </c>
      <c r="G14" t="s">
        <v>17</v>
      </c>
      <c r="H14" s="13">
        <f>279/12</f>
        <v>23.25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>
        <v>279</v>
      </c>
      <c r="U14" s="13"/>
      <c r="V14" s="13"/>
      <c r="W14" s="13"/>
      <c r="X14" s="22"/>
      <c r="Y14" s="22"/>
      <c r="Z14" s="22"/>
      <c r="AA14" s="13"/>
      <c r="AB14" s="20"/>
      <c r="AD14" s="16"/>
    </row>
    <row r="15" spans="3:30" ht="15">
      <c r="C15" s="11"/>
      <c r="D15" t="s">
        <v>18</v>
      </c>
      <c r="G15" t="s">
        <v>17</v>
      </c>
      <c r="H15" s="13">
        <f>220/12</f>
        <v>18.333333333333332</v>
      </c>
      <c r="I15" s="13"/>
      <c r="J15" s="13"/>
      <c r="K15" s="13"/>
      <c r="L15" s="13"/>
      <c r="M15" s="13"/>
      <c r="N15" s="13"/>
      <c r="O15" s="13"/>
      <c r="P15" s="13"/>
      <c r="Q15" s="13">
        <v>110</v>
      </c>
      <c r="R15" s="13"/>
      <c r="S15" s="13"/>
      <c r="T15" s="13"/>
      <c r="U15" s="13"/>
      <c r="V15" s="13"/>
      <c r="W15" s="13">
        <v>110</v>
      </c>
      <c r="X15" s="22"/>
      <c r="Y15" s="22"/>
      <c r="Z15" s="22"/>
      <c r="AA15" s="13"/>
      <c r="AB15" s="20"/>
      <c r="AD15" s="16"/>
    </row>
    <row r="16" spans="3:30" ht="15">
      <c r="C16" s="11" t="s">
        <v>33</v>
      </c>
      <c r="H16" s="13"/>
      <c r="I16" s="13"/>
      <c r="J16" s="13"/>
      <c r="K16" s="13"/>
      <c r="L16" s="13">
        <v>50</v>
      </c>
      <c r="M16" s="13">
        <v>25</v>
      </c>
      <c r="N16" s="13">
        <v>25</v>
      </c>
      <c r="O16" s="13">
        <v>25</v>
      </c>
      <c r="P16" s="13">
        <v>25</v>
      </c>
      <c r="Q16" s="13">
        <v>25</v>
      </c>
      <c r="R16" s="13">
        <v>25</v>
      </c>
      <c r="S16" s="13">
        <v>25</v>
      </c>
      <c r="T16" s="13">
        <v>25</v>
      </c>
      <c r="U16" s="13">
        <v>25</v>
      </c>
      <c r="V16" s="13">
        <v>25</v>
      </c>
      <c r="W16" s="13">
        <v>25</v>
      </c>
      <c r="X16" s="22"/>
      <c r="Y16" s="22"/>
      <c r="Z16" s="22"/>
      <c r="AA16" s="13"/>
      <c r="AB16" s="20"/>
      <c r="AD16" s="16"/>
    </row>
    <row r="17" spans="3:30" ht="15">
      <c r="C17" s="11" t="s">
        <v>19</v>
      </c>
      <c r="D17" s="7"/>
      <c r="H17" s="13"/>
      <c r="I17" s="13"/>
      <c r="J17" s="13"/>
      <c r="K17" s="13"/>
      <c r="L17" s="38"/>
      <c r="M17" s="24">
        <v>600</v>
      </c>
      <c r="N17" s="24">
        <f aca="true" t="shared" si="3" ref="N17:T17">885.4/8</f>
        <v>110.675</v>
      </c>
      <c r="O17" s="24">
        <f t="shared" si="3"/>
        <v>110.675</v>
      </c>
      <c r="P17" s="24">
        <f t="shared" si="3"/>
        <v>110.675</v>
      </c>
      <c r="Q17" s="24">
        <f t="shared" si="3"/>
        <v>110.675</v>
      </c>
      <c r="R17" s="24">
        <f t="shared" si="3"/>
        <v>110.675</v>
      </c>
      <c r="S17" s="24">
        <f t="shared" si="3"/>
        <v>110.675</v>
      </c>
      <c r="T17" s="24">
        <f t="shared" si="3"/>
        <v>110.675</v>
      </c>
      <c r="U17" s="13">
        <v>111</v>
      </c>
      <c r="V17" s="13"/>
      <c r="AB17" s="20"/>
      <c r="AD17" s="16"/>
    </row>
    <row r="18" spans="3:30" ht="15">
      <c r="C18" s="11" t="s">
        <v>20</v>
      </c>
      <c r="G18" t="s">
        <v>21</v>
      </c>
      <c r="H18" s="13">
        <f>SUM(H9:H17)</f>
        <v>905.5833333333334</v>
      </c>
      <c r="I18" s="13"/>
      <c r="J18" s="13"/>
      <c r="K18" s="13"/>
      <c r="L18" s="13">
        <f aca="true" t="shared" si="4" ref="L18:V18">SUM(L9:L17)</f>
        <v>914</v>
      </c>
      <c r="M18" s="13">
        <f t="shared" si="4"/>
        <v>1489</v>
      </c>
      <c r="N18" s="13">
        <f t="shared" si="4"/>
        <v>999.675</v>
      </c>
      <c r="O18" s="13">
        <f>SUM(O9:O17)</f>
        <v>999.675</v>
      </c>
      <c r="P18" s="13">
        <f>SUM(P9:P17)</f>
        <v>999.675</v>
      </c>
      <c r="Q18" s="13">
        <f t="shared" si="4"/>
        <v>1109.675</v>
      </c>
      <c r="R18" s="13">
        <f>SUM(R9:R17)</f>
        <v>999.675</v>
      </c>
      <c r="S18" s="13">
        <f>SUM(S9:S17)</f>
        <v>999.675</v>
      </c>
      <c r="T18" s="13">
        <f>SUM(T9:T17)</f>
        <v>1278.675</v>
      </c>
      <c r="U18" s="13">
        <f>SUM(U9:U17)</f>
        <v>1000</v>
      </c>
      <c r="V18" s="13">
        <f t="shared" si="4"/>
        <v>889</v>
      </c>
      <c r="W18" s="13">
        <f>SUM(W9:W17)</f>
        <v>999</v>
      </c>
      <c r="X18" s="22">
        <f>SUM(X9:X17)</f>
        <v>864</v>
      </c>
      <c r="Y18" s="22">
        <f>SUM(Y9:Y17)</f>
        <v>864</v>
      </c>
      <c r="Z18" s="22">
        <f>SUM(Z9:Z17)</f>
        <v>864</v>
      </c>
      <c r="AA18" s="13"/>
      <c r="AB18" s="20"/>
      <c r="AD18" s="16"/>
    </row>
    <row r="19" spans="8:30" ht="15">
      <c r="H19" s="12"/>
      <c r="I19" s="12"/>
      <c r="J19" s="12"/>
      <c r="K19" s="13"/>
      <c r="L19" s="8"/>
      <c r="M19" s="8"/>
      <c r="N19" s="13"/>
      <c r="O19" s="13"/>
      <c r="P19" s="13"/>
      <c r="Q19" s="8"/>
      <c r="R19" s="8"/>
      <c r="AB19" s="20"/>
      <c r="AD19" s="16"/>
    </row>
    <row r="20" spans="2:30" ht="15">
      <c r="B20" s="3" t="s">
        <v>22</v>
      </c>
      <c r="H20" s="12"/>
      <c r="I20" s="12"/>
      <c r="J20" s="12"/>
      <c r="K20" s="13"/>
      <c r="L20" s="8"/>
      <c r="M20" s="8"/>
      <c r="N20" s="13"/>
      <c r="O20" s="13"/>
      <c r="P20" s="13"/>
      <c r="Q20" s="8"/>
      <c r="R20" s="8"/>
      <c r="AB20" s="20"/>
      <c r="AD20" s="16"/>
    </row>
    <row r="21" spans="3:30" ht="15">
      <c r="C21" s="11" t="s">
        <v>23</v>
      </c>
      <c r="D21" s="11"/>
      <c r="G21" t="s">
        <v>11</v>
      </c>
      <c r="H21" s="12"/>
      <c r="I21" s="12"/>
      <c r="J21" s="12"/>
      <c r="K21" s="13"/>
      <c r="L21" s="13">
        <f>+L4*L3</f>
        <v>1050</v>
      </c>
      <c r="M21" s="13">
        <f aca="true" t="shared" si="5" ref="M21:V21">+M4*M3</f>
        <v>1050</v>
      </c>
      <c r="N21" s="13">
        <f t="shared" si="5"/>
        <v>1050</v>
      </c>
      <c r="O21" s="13">
        <f t="shared" si="5"/>
        <v>1050</v>
      </c>
      <c r="P21" s="13">
        <f t="shared" si="5"/>
        <v>1050</v>
      </c>
      <c r="Q21" s="13">
        <f t="shared" si="5"/>
        <v>1050</v>
      </c>
      <c r="R21" s="13">
        <f t="shared" si="5"/>
        <v>1050</v>
      </c>
      <c r="S21" s="13">
        <f t="shared" si="5"/>
        <v>1050</v>
      </c>
      <c r="T21" s="13">
        <f t="shared" si="5"/>
        <v>1050</v>
      </c>
      <c r="U21" s="13">
        <f t="shared" si="5"/>
        <v>1050</v>
      </c>
      <c r="V21" s="13">
        <f t="shared" si="5"/>
        <v>1050</v>
      </c>
      <c r="W21" s="13">
        <f>+W4*W3</f>
        <v>1050</v>
      </c>
      <c r="X21" s="25">
        <f>+X4*X3</f>
        <v>1050</v>
      </c>
      <c r="Y21" s="25">
        <f>+Y4*Y3</f>
        <v>1050</v>
      </c>
      <c r="Z21" s="25">
        <f>+Z4*Z3</f>
        <v>1050</v>
      </c>
      <c r="AA21" s="12"/>
      <c r="AB21" s="20"/>
      <c r="AD21" s="16"/>
    </row>
    <row r="22" spans="3:30" ht="13.5">
      <c r="C22" s="11" t="s">
        <v>24</v>
      </c>
      <c r="D22" s="11"/>
      <c r="H22" s="12"/>
      <c r="I22" s="12"/>
      <c r="J22" s="12"/>
      <c r="K22" s="13"/>
      <c r="L22" s="13"/>
      <c r="M22" s="13"/>
      <c r="N22" s="13"/>
      <c r="O22" s="13"/>
      <c r="P22" s="13"/>
      <c r="Q22" s="8"/>
      <c r="R22" s="8"/>
      <c r="AB22" s="20"/>
      <c r="AD22" s="16"/>
    </row>
    <row r="23" spans="3:30" ht="13.5">
      <c r="C23" s="11" t="s">
        <v>25</v>
      </c>
      <c r="D23" s="11"/>
      <c r="G23" t="s">
        <v>11</v>
      </c>
      <c r="H23">
        <v>0.1</v>
      </c>
      <c r="K23" s="1">
        <f>+H23</f>
        <v>0.1</v>
      </c>
      <c r="L23" s="8">
        <f>+K23</f>
        <v>0.1</v>
      </c>
      <c r="M23" s="8">
        <f aca="true" t="shared" si="6" ref="M23:V23">+L23</f>
        <v>0.1</v>
      </c>
      <c r="N23" s="8">
        <f>+M23</f>
        <v>0.1</v>
      </c>
      <c r="O23" s="8">
        <f t="shared" si="6"/>
        <v>0.1</v>
      </c>
      <c r="P23" s="8">
        <f>+O23</f>
        <v>0.1</v>
      </c>
      <c r="Q23" s="8">
        <f>+P23</f>
        <v>0.1</v>
      </c>
      <c r="R23" s="8">
        <f t="shared" si="6"/>
        <v>0.1</v>
      </c>
      <c r="S23" s="8">
        <f t="shared" si="6"/>
        <v>0.1</v>
      </c>
      <c r="T23" s="8">
        <f t="shared" si="6"/>
        <v>0.1</v>
      </c>
      <c r="U23" s="8">
        <f t="shared" si="6"/>
        <v>0.1</v>
      </c>
      <c r="V23" s="8">
        <f t="shared" si="6"/>
        <v>0.1</v>
      </c>
      <c r="W23" s="8">
        <f>+V23</f>
        <v>0.1</v>
      </c>
      <c r="X23" s="2">
        <f>+W23</f>
        <v>0.1</v>
      </c>
      <c r="Y23" s="2">
        <f>+X23</f>
        <v>0.1</v>
      </c>
      <c r="Z23" s="2">
        <f>+Y23</f>
        <v>0.1</v>
      </c>
      <c r="AA23" s="7"/>
      <c r="AB23" s="20" t="s">
        <v>26</v>
      </c>
      <c r="AD23" s="16"/>
    </row>
    <row r="24" spans="3:28" ht="13.5">
      <c r="C24" s="11" t="s">
        <v>27</v>
      </c>
      <c r="G24" t="s">
        <v>17</v>
      </c>
      <c r="K24" s="26">
        <f aca="true" t="shared" si="7" ref="K24:V24">SUM(K21:K23)</f>
        <v>0.1</v>
      </c>
      <c r="L24" s="26">
        <f>SUM(L21:L23)</f>
        <v>1050.1</v>
      </c>
      <c r="M24" s="26">
        <f t="shared" si="7"/>
        <v>1050.1</v>
      </c>
      <c r="N24" s="26">
        <f t="shared" si="7"/>
        <v>1050.1</v>
      </c>
      <c r="O24" s="26">
        <f t="shared" si="7"/>
        <v>1050.1</v>
      </c>
      <c r="P24" s="26">
        <f t="shared" si="7"/>
        <v>1050.1</v>
      </c>
      <c r="Q24" s="26">
        <f t="shared" si="7"/>
        <v>1050.1</v>
      </c>
      <c r="R24" s="26">
        <f t="shared" si="7"/>
        <v>1050.1</v>
      </c>
      <c r="S24" s="26">
        <f t="shared" si="7"/>
        <v>1050.1</v>
      </c>
      <c r="T24" s="26">
        <f t="shared" si="7"/>
        <v>1050.1</v>
      </c>
      <c r="U24" s="26">
        <f t="shared" si="7"/>
        <v>1050.1</v>
      </c>
      <c r="V24" s="26">
        <f t="shared" si="7"/>
        <v>1050.1</v>
      </c>
      <c r="W24" s="26">
        <f>SUM(W21:W23)</f>
        <v>1050.1</v>
      </c>
      <c r="X24" s="27">
        <f>SUM(X21:X23)</f>
        <v>1050.1</v>
      </c>
      <c r="Y24" s="27">
        <f>SUM(Y21:Y23)</f>
        <v>1050.1</v>
      </c>
      <c r="Z24" s="27">
        <f>SUM(Z21:Z23)</f>
        <v>1050.1</v>
      </c>
      <c r="AA24" s="28"/>
      <c r="AB24" s="20"/>
    </row>
    <row r="25" spans="12:28" ht="9" customHeight="1">
      <c r="L25" s="8"/>
      <c r="M25" s="8"/>
      <c r="N25" s="8"/>
      <c r="O25" s="8"/>
      <c r="AB25" s="20"/>
    </row>
    <row r="26" spans="2:15" ht="14.25" customHeight="1">
      <c r="B26" s="3" t="s">
        <v>28</v>
      </c>
      <c r="L26" s="8"/>
      <c r="M26" s="8"/>
      <c r="N26" s="8"/>
      <c r="O26" s="8"/>
    </row>
    <row r="27" spans="2:15" ht="14.25" customHeight="1">
      <c r="B27" s="3"/>
      <c r="C27" s="29" t="s">
        <v>36</v>
      </c>
      <c r="D27" s="9"/>
      <c r="E27" s="9"/>
      <c r="F27" s="30">
        <v>2010.65</v>
      </c>
      <c r="G27" t="s">
        <v>17</v>
      </c>
      <c r="K27" s="26">
        <f>+J30-K18+K24</f>
        <v>2010.75</v>
      </c>
      <c r="L27" s="8"/>
      <c r="M27" s="8"/>
      <c r="N27" s="8"/>
      <c r="O27" s="8"/>
    </row>
    <row r="28" spans="3:27" ht="13.5">
      <c r="C28" s="11" t="s">
        <v>35</v>
      </c>
      <c r="L28" s="26">
        <f>-L18+L24</f>
        <v>136.0999999999999</v>
      </c>
      <c r="M28" s="26">
        <f aca="true" t="shared" si="8" ref="M28:W28">-M18+M24</f>
        <v>-438.9000000000001</v>
      </c>
      <c r="N28" s="26">
        <f t="shared" si="8"/>
        <v>50.424999999999955</v>
      </c>
      <c r="O28" s="26">
        <f t="shared" si="8"/>
        <v>50.424999999999955</v>
      </c>
      <c r="P28" s="26">
        <f t="shared" si="8"/>
        <v>50.424999999999955</v>
      </c>
      <c r="Q28" s="26">
        <f t="shared" si="8"/>
        <v>-59.575000000000045</v>
      </c>
      <c r="R28" s="26">
        <f t="shared" si="8"/>
        <v>50.424999999999955</v>
      </c>
      <c r="S28" s="26">
        <f t="shared" si="8"/>
        <v>50.424999999999955</v>
      </c>
      <c r="T28" s="26">
        <f t="shared" si="8"/>
        <v>-228.57500000000005</v>
      </c>
      <c r="U28" s="26">
        <f t="shared" si="8"/>
        <v>50.09999999999991</v>
      </c>
      <c r="V28" s="26">
        <f t="shared" si="8"/>
        <v>161.0999999999999</v>
      </c>
      <c r="W28" s="26">
        <f t="shared" si="8"/>
        <v>51.09999999999991</v>
      </c>
      <c r="X28" s="31">
        <f>+W30-X18+X24</f>
        <v>3495.050000000002</v>
      </c>
      <c r="Y28" s="27">
        <f>+X30-Y18+Y24</f>
        <v>3681.150000000002</v>
      </c>
      <c r="Z28" s="27">
        <f>+Y30-Z18+Z24</f>
        <v>3867.250000000002</v>
      </c>
      <c r="AA28" s="28"/>
    </row>
    <row r="29" spans="3:27" ht="13.5">
      <c r="C29" s="11" t="s">
        <v>29</v>
      </c>
      <c r="G29" t="s">
        <v>17</v>
      </c>
      <c r="J29" s="32"/>
      <c r="K29" s="33"/>
      <c r="L29" s="33"/>
      <c r="M29" s="33"/>
      <c r="N29" s="24">
        <f>M17</f>
        <v>600</v>
      </c>
      <c r="O29" s="24">
        <f aca="true" t="shared" si="9" ref="O29:U29">N17</f>
        <v>110.675</v>
      </c>
      <c r="P29" s="24">
        <f t="shared" si="9"/>
        <v>110.675</v>
      </c>
      <c r="Q29" s="24">
        <f t="shared" si="9"/>
        <v>110.675</v>
      </c>
      <c r="R29" s="24">
        <f t="shared" si="9"/>
        <v>110.675</v>
      </c>
      <c r="S29" s="24">
        <f t="shared" si="9"/>
        <v>110.675</v>
      </c>
      <c r="T29" s="24">
        <f t="shared" si="9"/>
        <v>110.675</v>
      </c>
      <c r="U29" s="24">
        <f t="shared" si="9"/>
        <v>110.675</v>
      </c>
      <c r="V29" s="50" t="s">
        <v>34</v>
      </c>
      <c r="W29" s="50"/>
      <c r="X29" s="34">
        <f>W29</f>
        <v>0</v>
      </c>
      <c r="Y29" s="34">
        <f>X29</f>
        <v>0</v>
      </c>
      <c r="Z29" s="2">
        <f>52.08*9+104.17*4</f>
        <v>885.4</v>
      </c>
      <c r="AA29" s="35"/>
    </row>
    <row r="30" spans="3:27" ht="21" customHeight="1">
      <c r="C30" s="11" t="s">
        <v>30</v>
      </c>
      <c r="G30" t="s">
        <v>17</v>
      </c>
      <c r="J30">
        <f>+F27-J29</f>
        <v>2010.65</v>
      </c>
      <c r="K30" s="36">
        <f>K27</f>
        <v>2010.75</v>
      </c>
      <c r="L30" s="36">
        <f>K30+L28+L29</f>
        <v>2146.85</v>
      </c>
      <c r="M30" s="36">
        <f aca="true" t="shared" si="10" ref="M30:W30">L30+M28+M29</f>
        <v>1707.9499999999998</v>
      </c>
      <c r="N30" s="36">
        <f>M30+N28+N29</f>
        <v>2358.375</v>
      </c>
      <c r="O30" s="36">
        <f t="shared" si="10"/>
        <v>2519.4750000000004</v>
      </c>
      <c r="P30" s="36">
        <f t="shared" si="10"/>
        <v>2680.5750000000007</v>
      </c>
      <c r="Q30" s="36">
        <f t="shared" si="10"/>
        <v>2731.675000000001</v>
      </c>
      <c r="R30" s="36">
        <f t="shared" si="10"/>
        <v>2892.7750000000015</v>
      </c>
      <c r="S30" s="36">
        <f t="shared" si="10"/>
        <v>3053.875000000002</v>
      </c>
      <c r="T30" s="36">
        <f t="shared" si="10"/>
        <v>2935.975000000002</v>
      </c>
      <c r="U30" s="36">
        <f t="shared" si="10"/>
        <v>3096.7500000000023</v>
      </c>
      <c r="V30" s="36">
        <f>U30+V28</f>
        <v>3257.850000000002</v>
      </c>
      <c r="W30" s="36">
        <f t="shared" si="10"/>
        <v>3308.950000000002</v>
      </c>
      <c r="X30" s="27">
        <f>X28</f>
        <v>3495.050000000002</v>
      </c>
      <c r="Y30" s="27">
        <f>Y28</f>
        <v>3681.150000000002</v>
      </c>
      <c r="Z30" s="27">
        <f>Z28</f>
        <v>3867.250000000002</v>
      </c>
      <c r="AA30" s="37"/>
    </row>
    <row r="31" ht="15"/>
    <row r="32" ht="15"/>
    <row r="33" ht="15"/>
    <row r="34" spans="4:5" ht="15">
      <c r="D34" s="9"/>
      <c r="E34" t="s">
        <v>31</v>
      </c>
    </row>
    <row r="35" ht="15"/>
  </sheetData>
  <sheetProtection selectLockedCells="1" selectUnlockedCells="1"/>
  <mergeCells count="1">
    <mergeCell ref="V29:W2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34"/>
  <sheetViews>
    <sheetView zoomScale="85" zoomScaleNormal="85" workbookViewId="0" topLeftCell="A1">
      <selection activeCell="T14" sqref="T14"/>
    </sheetView>
  </sheetViews>
  <sheetFormatPr defaultColWidth="11.421875" defaultRowHeight="15"/>
  <cols>
    <col min="1" max="1" width="1.421875" style="0" customWidth="1"/>
    <col min="2" max="2" width="5.421875" style="0" customWidth="1"/>
    <col min="3" max="3" width="2.7109375" style="0" customWidth="1"/>
    <col min="6" max="6" width="11.140625" style="0" customWidth="1"/>
    <col min="7" max="7" width="14.8515625" style="0" customWidth="1"/>
    <col min="8" max="8" width="13.28125" style="0" customWidth="1"/>
    <col min="9" max="9" width="2.140625" style="0" customWidth="1"/>
    <col min="10" max="10" width="10.8515625" style="0" customWidth="1"/>
    <col min="11" max="11" width="10.8515625" style="1" customWidth="1"/>
    <col min="12" max="12" width="13.421875" style="1" customWidth="1"/>
    <col min="13" max="13" width="12.7109375" style="1" customWidth="1"/>
    <col min="14" max="14" width="11.00390625" style="1" customWidth="1"/>
    <col min="15" max="16" width="13.28125" style="1" customWidth="1"/>
    <col min="17" max="23" width="11.00390625" style="1" customWidth="1"/>
    <col min="24" max="26" width="11.00390625" style="2" customWidth="1"/>
  </cols>
  <sheetData>
    <row r="1" spans="7:28" ht="15">
      <c r="G1" s="3" t="s">
        <v>0</v>
      </c>
      <c r="H1" s="3" t="s">
        <v>1</v>
      </c>
      <c r="I1" s="3"/>
      <c r="J1" s="17">
        <v>209</v>
      </c>
      <c r="K1" s="5">
        <v>41638</v>
      </c>
      <c r="L1" s="5">
        <f>+K1+30</f>
        <v>41668</v>
      </c>
      <c r="M1" s="5">
        <f>+L1+30</f>
        <v>41698</v>
      </c>
      <c r="N1" s="5">
        <f>+M1+31</f>
        <v>41729</v>
      </c>
      <c r="O1" s="5">
        <f>+N1+29</f>
        <v>41758</v>
      </c>
      <c r="P1" s="5">
        <f>+O1+30</f>
        <v>41788</v>
      </c>
      <c r="Q1" s="5">
        <f>+P1+31</f>
        <v>41819</v>
      </c>
      <c r="R1" s="5">
        <f>+Q1+30</f>
        <v>41849</v>
      </c>
      <c r="S1" s="5">
        <f>+R1+31</f>
        <v>41880</v>
      </c>
      <c r="T1" s="5">
        <f>+S1+30</f>
        <v>41910</v>
      </c>
      <c r="U1" s="5">
        <f>+T1+31</f>
        <v>41941</v>
      </c>
      <c r="V1" s="5">
        <f>+U1+31</f>
        <v>41972</v>
      </c>
      <c r="W1" s="5">
        <f>+V1+31</f>
        <v>42003</v>
      </c>
      <c r="X1" s="6">
        <f>+W1+30</f>
        <v>42033</v>
      </c>
      <c r="Y1" s="6">
        <f>+X1+31</f>
        <v>42064</v>
      </c>
      <c r="Z1" s="6">
        <f>+Y1+31</f>
        <v>42095</v>
      </c>
      <c r="AA1" s="4"/>
      <c r="AB1" s="3" t="s">
        <v>2</v>
      </c>
    </row>
    <row r="2" ht="15">
      <c r="B2" s="3" t="s">
        <v>3</v>
      </c>
    </row>
    <row r="3" spans="3:27" ht="15">
      <c r="C3" t="s">
        <v>4</v>
      </c>
      <c r="G3" t="s">
        <v>5</v>
      </c>
      <c r="H3" s="7">
        <v>60</v>
      </c>
      <c r="I3" s="7"/>
      <c r="J3" s="7"/>
      <c r="K3" s="8"/>
      <c r="L3" s="8">
        <v>60</v>
      </c>
      <c r="M3" s="8">
        <v>60</v>
      </c>
      <c r="N3" s="8">
        <v>60</v>
      </c>
      <c r="O3" s="8">
        <v>60</v>
      </c>
      <c r="P3" s="8">
        <v>60</v>
      </c>
      <c r="Q3" s="8">
        <v>60</v>
      </c>
      <c r="R3" s="8">
        <v>60</v>
      </c>
      <c r="S3" s="8">
        <v>60</v>
      </c>
      <c r="T3" s="8">
        <v>60</v>
      </c>
      <c r="U3" s="8">
        <v>60</v>
      </c>
      <c r="V3" s="8">
        <v>60</v>
      </c>
      <c r="W3" s="8">
        <v>60</v>
      </c>
      <c r="X3" s="2">
        <v>60</v>
      </c>
      <c r="Y3" s="2">
        <v>60</v>
      </c>
      <c r="Z3" s="2">
        <v>60</v>
      </c>
      <c r="AA3" s="9"/>
    </row>
    <row r="4" spans="3:26" s="7" customFormat="1" ht="15">
      <c r="C4" s="9" t="s">
        <v>6</v>
      </c>
      <c r="D4" s="9"/>
      <c r="E4" s="9"/>
      <c r="G4" s="7" t="s">
        <v>7</v>
      </c>
      <c r="H4" s="7">
        <v>17.5</v>
      </c>
      <c r="K4" s="8"/>
      <c r="L4" s="8">
        <f>H4</f>
        <v>17.5</v>
      </c>
      <c r="M4" s="8">
        <f>H4</f>
        <v>17.5</v>
      </c>
      <c r="N4" s="8">
        <f>H4</f>
        <v>17.5</v>
      </c>
      <c r="O4" s="8">
        <f>H4</f>
        <v>17.5</v>
      </c>
      <c r="P4" s="8">
        <f>H4</f>
        <v>17.5</v>
      </c>
      <c r="Q4" s="8">
        <f>H4</f>
        <v>17.5</v>
      </c>
      <c r="R4" s="8">
        <f>H4</f>
        <v>17.5</v>
      </c>
      <c r="S4" s="8">
        <f>L4</f>
        <v>17.5</v>
      </c>
      <c r="T4" s="8">
        <f>L4</f>
        <v>17.5</v>
      </c>
      <c r="U4" s="8">
        <f>N4</f>
        <v>17.5</v>
      </c>
      <c r="V4" s="8">
        <f>N4</f>
        <v>17.5</v>
      </c>
      <c r="W4" s="8">
        <f>P4</f>
        <v>17.5</v>
      </c>
      <c r="X4" s="2">
        <v>17.5</v>
      </c>
      <c r="Y4" s="2">
        <v>17.5</v>
      </c>
      <c r="Z4" s="2">
        <v>17.5</v>
      </c>
    </row>
    <row r="5" spans="8:18" ht="15">
      <c r="H5" s="7"/>
      <c r="I5" s="7"/>
      <c r="J5" s="7"/>
      <c r="K5" s="8"/>
      <c r="L5" s="8"/>
      <c r="M5" s="8"/>
      <c r="N5" s="8"/>
      <c r="O5" s="8"/>
      <c r="P5" s="8"/>
      <c r="Q5" s="8"/>
      <c r="R5" s="8"/>
    </row>
    <row r="6" spans="7:30" ht="15">
      <c r="G6" s="3" t="s">
        <v>0</v>
      </c>
      <c r="H6" s="3" t="s">
        <v>1</v>
      </c>
      <c r="I6" s="3"/>
      <c r="J6" s="3"/>
      <c r="K6" s="10"/>
      <c r="L6" s="8"/>
      <c r="M6" s="8"/>
      <c r="N6" s="10"/>
      <c r="O6" s="10"/>
      <c r="P6" s="10"/>
      <c r="Q6" s="8"/>
      <c r="R6" s="8"/>
      <c r="AB6" s="3" t="s">
        <v>2</v>
      </c>
      <c r="AD6" s="3" t="s">
        <v>8</v>
      </c>
    </row>
    <row r="7" spans="11:18" ht="15">
      <c r="K7" s="8"/>
      <c r="L7" s="8"/>
      <c r="M7" s="8"/>
      <c r="N7" s="8"/>
      <c r="O7" s="8"/>
      <c r="P7" s="8"/>
      <c r="Q7" s="8"/>
      <c r="R7" s="8"/>
    </row>
    <row r="8" spans="3:30" ht="12.75" customHeight="1">
      <c r="C8" s="11" t="s">
        <v>9</v>
      </c>
      <c r="H8" s="12"/>
      <c r="I8" s="12"/>
      <c r="J8" s="12"/>
      <c r="K8" s="13"/>
      <c r="L8" s="8"/>
      <c r="M8" s="14"/>
      <c r="N8" s="15"/>
      <c r="O8" s="13"/>
      <c r="P8" s="13"/>
      <c r="Q8" s="8"/>
      <c r="R8" s="8"/>
      <c r="AD8" s="16"/>
    </row>
    <row r="9" spans="4:30" ht="15">
      <c r="D9" s="9" t="s">
        <v>10</v>
      </c>
      <c r="E9" s="9"/>
      <c r="G9" t="s">
        <v>11</v>
      </c>
      <c r="H9" s="13">
        <v>480</v>
      </c>
      <c r="I9" s="13"/>
      <c r="J9" s="13"/>
      <c r="K9" s="13"/>
      <c r="L9" s="17">
        <v>480</v>
      </c>
      <c r="M9" s="18">
        <f>L9</f>
        <v>480</v>
      </c>
      <c r="N9" s="18">
        <f>L9</f>
        <v>480</v>
      </c>
      <c r="O9" s="17">
        <f>H9</f>
        <v>480</v>
      </c>
      <c r="P9" s="17">
        <f>H9*2</f>
        <v>960</v>
      </c>
      <c r="Q9" s="17">
        <f>2*480</f>
        <v>960</v>
      </c>
      <c r="R9" s="17">
        <f>2*480</f>
        <v>960</v>
      </c>
      <c r="S9" s="17">
        <f>2*480</f>
        <v>960</v>
      </c>
      <c r="T9" s="17">
        <v>960</v>
      </c>
      <c r="U9" s="17">
        <v>480</v>
      </c>
      <c r="V9" s="17">
        <v>480</v>
      </c>
      <c r="W9" s="17">
        <v>480</v>
      </c>
      <c r="X9" s="19">
        <v>480</v>
      </c>
      <c r="Y9" s="19">
        <v>480</v>
      </c>
      <c r="Z9" s="19">
        <v>480</v>
      </c>
      <c r="AA9" s="7"/>
      <c r="AB9" s="20"/>
      <c r="AD9" s="16"/>
    </row>
    <row r="10" spans="4:30" ht="15">
      <c r="D10" s="9" t="s">
        <v>12</v>
      </c>
      <c r="E10" s="9"/>
      <c r="G10" t="s">
        <v>11</v>
      </c>
      <c r="H10" s="13">
        <v>209</v>
      </c>
      <c r="I10" s="13"/>
      <c r="J10" s="13"/>
      <c r="K10" s="13"/>
      <c r="L10" s="17">
        <v>209</v>
      </c>
      <c r="M10" s="18">
        <v>209</v>
      </c>
      <c r="N10" s="17">
        <v>209</v>
      </c>
      <c r="O10" s="18">
        <v>209</v>
      </c>
      <c r="P10" s="1">
        <f>2*209</f>
        <v>418</v>
      </c>
      <c r="Q10" s="1">
        <f>2*209</f>
        <v>418</v>
      </c>
      <c r="R10" s="17">
        <v>418</v>
      </c>
      <c r="S10" s="17">
        <v>418</v>
      </c>
      <c r="T10" s="17">
        <v>418</v>
      </c>
      <c r="U10" s="17">
        <v>209</v>
      </c>
      <c r="V10" s="17">
        <v>209</v>
      </c>
      <c r="W10" s="17">
        <v>209</v>
      </c>
      <c r="X10" s="19">
        <v>209</v>
      </c>
      <c r="Y10" s="19">
        <v>209</v>
      </c>
      <c r="Z10" s="19">
        <v>209</v>
      </c>
      <c r="AA10" s="7"/>
      <c r="AB10" s="20"/>
      <c r="AD10" s="16"/>
    </row>
    <row r="11" spans="4:30" ht="15">
      <c r="D11" t="s">
        <v>32</v>
      </c>
      <c r="G11" t="s">
        <v>11</v>
      </c>
      <c r="H11" s="41">
        <v>180</v>
      </c>
      <c r="I11" s="12"/>
      <c r="J11" s="13"/>
      <c r="K11" s="13"/>
      <c r="L11" s="8">
        <f>$H$11</f>
        <v>180</v>
      </c>
      <c r="M11" s="8">
        <f>+L11</f>
        <v>180</v>
      </c>
      <c r="N11" s="8">
        <f>+M11</f>
        <v>180</v>
      </c>
      <c r="O11" s="8">
        <f aca="true" t="shared" si="0" ref="O11:Z12">+N11</f>
        <v>180</v>
      </c>
      <c r="P11" s="8">
        <f>+O11</f>
        <v>180</v>
      </c>
      <c r="Q11" s="8">
        <f>P11</f>
        <v>180</v>
      </c>
      <c r="R11" s="8">
        <f t="shared" si="0"/>
        <v>180</v>
      </c>
      <c r="S11" s="8">
        <f t="shared" si="0"/>
        <v>180</v>
      </c>
      <c r="T11" s="8">
        <f t="shared" si="0"/>
        <v>180</v>
      </c>
      <c r="U11" s="8">
        <f t="shared" si="0"/>
        <v>180</v>
      </c>
      <c r="V11" s="8">
        <f t="shared" si="0"/>
        <v>180</v>
      </c>
      <c r="W11" s="8">
        <f t="shared" si="0"/>
        <v>180</v>
      </c>
      <c r="X11" s="2">
        <f t="shared" si="0"/>
        <v>180</v>
      </c>
      <c r="Y11" s="2">
        <f t="shared" si="0"/>
        <v>180</v>
      </c>
      <c r="Z11" s="2">
        <f t="shared" si="0"/>
        <v>180</v>
      </c>
      <c r="AA11" s="7"/>
      <c r="AB11" s="20" t="s">
        <v>13</v>
      </c>
      <c r="AD11" s="21"/>
    </row>
    <row r="12" spans="4:30" ht="15">
      <c r="D12" s="7" t="s">
        <v>14</v>
      </c>
      <c r="G12" t="s">
        <v>11</v>
      </c>
      <c r="H12" s="1">
        <v>50</v>
      </c>
      <c r="I12" s="12"/>
      <c r="J12" s="13"/>
      <c r="K12" s="8">
        <v>0</v>
      </c>
      <c r="L12" s="13">
        <f>+H12</f>
        <v>50</v>
      </c>
      <c r="M12" s="13">
        <f>+L12</f>
        <v>50</v>
      </c>
      <c r="N12" s="13">
        <f>+M12</f>
        <v>50</v>
      </c>
      <c r="O12" s="13">
        <f t="shared" si="0"/>
        <v>50</v>
      </c>
      <c r="P12" s="13">
        <f>+O12</f>
        <v>50</v>
      </c>
      <c r="Q12" s="13">
        <f>+P12</f>
        <v>50</v>
      </c>
      <c r="R12" s="13">
        <f t="shared" si="0"/>
        <v>50</v>
      </c>
      <c r="S12" s="13">
        <f t="shared" si="0"/>
        <v>50</v>
      </c>
      <c r="T12" s="13">
        <f t="shared" si="0"/>
        <v>50</v>
      </c>
      <c r="U12" s="13">
        <f t="shared" si="0"/>
        <v>50</v>
      </c>
      <c r="V12" s="13">
        <f t="shared" si="0"/>
        <v>50</v>
      </c>
      <c r="W12" s="13">
        <f t="shared" si="0"/>
        <v>50</v>
      </c>
      <c r="X12" s="22">
        <f t="shared" si="0"/>
        <v>50</v>
      </c>
      <c r="Y12" s="22">
        <f t="shared" si="0"/>
        <v>50</v>
      </c>
      <c r="Z12" s="22">
        <f t="shared" si="0"/>
        <v>50</v>
      </c>
      <c r="AA12" s="7"/>
      <c r="AB12" s="20"/>
      <c r="AD12" s="23"/>
    </row>
    <row r="13" spans="3:30" ht="15">
      <c r="C13" s="11" t="s">
        <v>15</v>
      </c>
      <c r="H13" s="1"/>
      <c r="I13" s="12"/>
      <c r="J13" s="13"/>
      <c r="K13" s="13"/>
      <c r="L13" s="8"/>
      <c r="M13" s="8"/>
      <c r="N13" s="8"/>
      <c r="O13" s="8"/>
      <c r="P13" s="13"/>
      <c r="Q13" s="8"/>
      <c r="R13" s="8"/>
      <c r="AB13" s="20"/>
      <c r="AD13" s="16"/>
    </row>
    <row r="14" spans="3:30" ht="15">
      <c r="C14" s="11"/>
      <c r="D14" t="s">
        <v>16</v>
      </c>
      <c r="G14" t="s">
        <v>17</v>
      </c>
      <c r="H14" s="13">
        <f>279/12</f>
        <v>23.25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>
        <v>279</v>
      </c>
      <c r="U14" s="13"/>
      <c r="V14" s="13"/>
      <c r="W14" s="13"/>
      <c r="X14" s="22"/>
      <c r="Y14" s="22"/>
      <c r="Z14" s="22"/>
      <c r="AA14" s="13"/>
      <c r="AB14" s="20"/>
      <c r="AD14" s="16"/>
    </row>
    <row r="15" spans="3:30" ht="15">
      <c r="C15" s="11"/>
      <c r="D15" t="s">
        <v>18</v>
      </c>
      <c r="G15" t="s">
        <v>17</v>
      </c>
      <c r="H15" s="13">
        <f>220/12</f>
        <v>18.333333333333332</v>
      </c>
      <c r="I15" s="13"/>
      <c r="J15" s="13"/>
      <c r="K15" s="13"/>
      <c r="L15" s="13"/>
      <c r="M15" s="13"/>
      <c r="N15" s="13"/>
      <c r="O15" s="13"/>
      <c r="P15" s="13"/>
      <c r="Q15" s="13">
        <v>110</v>
      </c>
      <c r="R15" s="13"/>
      <c r="S15" s="13"/>
      <c r="T15" s="13"/>
      <c r="U15" s="13"/>
      <c r="V15" s="13"/>
      <c r="W15" s="13">
        <v>110</v>
      </c>
      <c r="X15" s="22"/>
      <c r="Y15" s="22"/>
      <c r="Z15" s="22"/>
      <c r="AA15" s="13"/>
      <c r="AB15" s="20"/>
      <c r="AD15" s="16"/>
    </row>
    <row r="16" spans="3:30" ht="15">
      <c r="C16" s="11" t="s">
        <v>33</v>
      </c>
      <c r="H16" s="13"/>
      <c r="I16" s="13"/>
      <c r="J16" s="13"/>
      <c r="K16" s="13"/>
      <c r="L16" s="13">
        <v>25</v>
      </c>
      <c r="M16" s="13">
        <v>25</v>
      </c>
      <c r="N16" s="13">
        <v>25</v>
      </c>
      <c r="O16" s="13">
        <v>25</v>
      </c>
      <c r="P16" s="13">
        <v>25</v>
      </c>
      <c r="Q16" s="13">
        <v>25</v>
      </c>
      <c r="R16" s="13">
        <v>25</v>
      </c>
      <c r="S16" s="13">
        <v>25</v>
      </c>
      <c r="T16" s="13">
        <v>25</v>
      </c>
      <c r="U16" s="13">
        <v>25</v>
      </c>
      <c r="V16" s="13">
        <v>25</v>
      </c>
      <c r="W16" s="13">
        <v>25</v>
      </c>
      <c r="X16" s="22"/>
      <c r="Y16" s="22"/>
      <c r="Z16" s="22"/>
      <c r="AA16" s="13"/>
      <c r="AB16" s="20"/>
      <c r="AD16" s="16"/>
    </row>
    <row r="17" spans="3:30" ht="15">
      <c r="C17" s="11" t="s">
        <v>19</v>
      </c>
      <c r="D17" s="7"/>
      <c r="H17" s="13"/>
      <c r="I17" s="13"/>
      <c r="J17" s="13"/>
      <c r="K17" s="13"/>
      <c r="L17" s="38"/>
      <c r="M17" s="24">
        <v>600</v>
      </c>
      <c r="N17" s="24">
        <f aca="true" t="shared" si="1" ref="N17:T17">885.4/8</f>
        <v>110.675</v>
      </c>
      <c r="O17" s="24">
        <f t="shared" si="1"/>
        <v>110.675</v>
      </c>
      <c r="P17" s="24">
        <f t="shared" si="1"/>
        <v>110.675</v>
      </c>
      <c r="Q17" s="24">
        <f t="shared" si="1"/>
        <v>110.675</v>
      </c>
      <c r="R17" s="24">
        <f t="shared" si="1"/>
        <v>110.675</v>
      </c>
      <c r="S17" s="24">
        <f t="shared" si="1"/>
        <v>110.675</v>
      </c>
      <c r="T17" s="24">
        <f t="shared" si="1"/>
        <v>110.675</v>
      </c>
      <c r="U17" s="13">
        <v>111</v>
      </c>
      <c r="V17" s="13"/>
      <c r="AB17" s="20"/>
      <c r="AD17" s="16"/>
    </row>
    <row r="18" spans="3:30" ht="15">
      <c r="C18" s="11" t="s">
        <v>20</v>
      </c>
      <c r="G18" t="s">
        <v>21</v>
      </c>
      <c r="H18" s="13">
        <f>SUM(H9:H17)</f>
        <v>960.5833333333334</v>
      </c>
      <c r="I18" s="13"/>
      <c r="J18" s="13"/>
      <c r="K18" s="13"/>
      <c r="L18" s="13">
        <f aca="true" t="shared" si="2" ref="L18:V18">SUM(L9:L17)</f>
        <v>944</v>
      </c>
      <c r="M18" s="13">
        <f t="shared" si="2"/>
        <v>1544</v>
      </c>
      <c r="N18" s="13">
        <f t="shared" si="2"/>
        <v>1054.675</v>
      </c>
      <c r="O18" s="13">
        <f>SUM(O9:O17)</f>
        <v>1054.675</v>
      </c>
      <c r="P18" s="13">
        <f>SUM(P9:P17)</f>
        <v>1743.675</v>
      </c>
      <c r="Q18" s="13">
        <f t="shared" si="2"/>
        <v>1853.675</v>
      </c>
      <c r="R18" s="13">
        <f>SUM(R9:R17)</f>
        <v>1743.675</v>
      </c>
      <c r="S18" s="13">
        <f>SUM(S9:S17)</f>
        <v>1743.675</v>
      </c>
      <c r="T18" s="13">
        <f>SUM(T9:T17)</f>
        <v>2022.675</v>
      </c>
      <c r="U18" s="13">
        <f>SUM(U9:U17)</f>
        <v>1055</v>
      </c>
      <c r="V18" s="13">
        <f t="shared" si="2"/>
        <v>944</v>
      </c>
      <c r="W18" s="13">
        <f>SUM(W9:W17)</f>
        <v>1054</v>
      </c>
      <c r="X18" s="22">
        <f>SUM(X9:X17)</f>
        <v>919</v>
      </c>
      <c r="Y18" s="22">
        <f>SUM(Y9:Y17)</f>
        <v>919</v>
      </c>
      <c r="Z18" s="22">
        <f>SUM(Z9:Z17)</f>
        <v>919</v>
      </c>
      <c r="AA18" s="13"/>
      <c r="AB18" s="20"/>
      <c r="AD18" s="16"/>
    </row>
    <row r="19" spans="8:30" ht="15">
      <c r="H19" s="12"/>
      <c r="I19" s="12"/>
      <c r="J19" s="12"/>
      <c r="K19" s="13"/>
      <c r="L19" s="8"/>
      <c r="M19" s="8"/>
      <c r="N19" s="13"/>
      <c r="O19" s="13"/>
      <c r="P19" s="13"/>
      <c r="Q19" s="8"/>
      <c r="R19" s="8"/>
      <c r="AB19" s="20"/>
      <c r="AD19" s="16"/>
    </row>
    <row r="20" spans="2:30" ht="15">
      <c r="B20" s="3" t="s">
        <v>22</v>
      </c>
      <c r="H20" s="12"/>
      <c r="I20" s="12"/>
      <c r="J20" s="12"/>
      <c r="K20" s="13"/>
      <c r="L20" s="8"/>
      <c r="M20" s="8"/>
      <c r="N20" s="13"/>
      <c r="O20" s="13"/>
      <c r="P20" s="13"/>
      <c r="Q20" s="8"/>
      <c r="R20" s="8"/>
      <c r="AB20" s="20"/>
      <c r="AD20" s="16"/>
    </row>
    <row r="21" spans="3:30" ht="15">
      <c r="C21" s="11" t="s">
        <v>23</v>
      </c>
      <c r="D21" s="11"/>
      <c r="G21" t="s">
        <v>11</v>
      </c>
      <c r="H21" s="12"/>
      <c r="I21" s="12"/>
      <c r="J21" s="12"/>
      <c r="K21" s="13"/>
      <c r="L21" s="13">
        <f>+L4*L3</f>
        <v>1050</v>
      </c>
      <c r="M21" s="13">
        <f aca="true" t="shared" si="3" ref="M21:V21">+M4*M3</f>
        <v>1050</v>
      </c>
      <c r="N21" s="13">
        <f t="shared" si="3"/>
        <v>1050</v>
      </c>
      <c r="O21" s="13">
        <f t="shared" si="3"/>
        <v>1050</v>
      </c>
      <c r="P21" s="13">
        <f t="shared" si="3"/>
        <v>1050</v>
      </c>
      <c r="Q21" s="13">
        <f t="shared" si="3"/>
        <v>1050</v>
      </c>
      <c r="R21" s="13">
        <f t="shared" si="3"/>
        <v>1050</v>
      </c>
      <c r="S21" s="13">
        <f t="shared" si="3"/>
        <v>1050</v>
      </c>
      <c r="T21" s="13">
        <f t="shared" si="3"/>
        <v>1050</v>
      </c>
      <c r="U21" s="13">
        <f t="shared" si="3"/>
        <v>1050</v>
      </c>
      <c r="V21" s="13">
        <f t="shared" si="3"/>
        <v>1050</v>
      </c>
      <c r="W21" s="13">
        <f>+W4*W3</f>
        <v>1050</v>
      </c>
      <c r="X21" s="25">
        <f>+X4*X3</f>
        <v>1050</v>
      </c>
      <c r="Y21" s="25">
        <f>+Y4*Y3</f>
        <v>1050</v>
      </c>
      <c r="Z21" s="25">
        <f>+Z4*Z3</f>
        <v>1050</v>
      </c>
      <c r="AA21" s="12"/>
      <c r="AB21" s="20"/>
      <c r="AD21" s="16"/>
    </row>
    <row r="22" spans="3:30" ht="13.5">
      <c r="C22" s="11" t="s">
        <v>24</v>
      </c>
      <c r="D22" s="11"/>
      <c r="H22" s="12"/>
      <c r="I22" s="12"/>
      <c r="J22" s="12"/>
      <c r="K22" s="13"/>
      <c r="L22" s="13"/>
      <c r="M22" s="13"/>
      <c r="N22" s="13"/>
      <c r="O22" s="13"/>
      <c r="P22" s="13">
        <v>500</v>
      </c>
      <c r="Q22" s="8"/>
      <c r="R22" s="8"/>
      <c r="AB22" s="20"/>
      <c r="AD22" s="16"/>
    </row>
    <row r="23" spans="3:30" ht="13.5">
      <c r="C23" s="11" t="s">
        <v>25</v>
      </c>
      <c r="D23" s="11"/>
      <c r="G23" t="s">
        <v>11</v>
      </c>
      <c r="H23">
        <v>0.1</v>
      </c>
      <c r="K23" s="1">
        <f>+H23</f>
        <v>0.1</v>
      </c>
      <c r="L23" s="8">
        <f>+K23</f>
        <v>0.1</v>
      </c>
      <c r="M23" s="8">
        <f aca="true" t="shared" si="4" ref="M23:V23">+L23</f>
        <v>0.1</v>
      </c>
      <c r="N23" s="8">
        <f>+M23</f>
        <v>0.1</v>
      </c>
      <c r="O23" s="8">
        <f t="shared" si="4"/>
        <v>0.1</v>
      </c>
      <c r="P23" s="8">
        <f>+O23</f>
        <v>0.1</v>
      </c>
      <c r="Q23" s="8">
        <f>+P23</f>
        <v>0.1</v>
      </c>
      <c r="R23" s="8">
        <f t="shared" si="4"/>
        <v>0.1</v>
      </c>
      <c r="S23" s="8">
        <f t="shared" si="4"/>
        <v>0.1</v>
      </c>
      <c r="T23" s="8">
        <f t="shared" si="4"/>
        <v>0.1</v>
      </c>
      <c r="U23" s="8">
        <f t="shared" si="4"/>
        <v>0.1</v>
      </c>
      <c r="V23" s="8">
        <f t="shared" si="4"/>
        <v>0.1</v>
      </c>
      <c r="W23" s="8">
        <f>+V23</f>
        <v>0.1</v>
      </c>
      <c r="X23" s="2">
        <f>+W23</f>
        <v>0.1</v>
      </c>
      <c r="Y23" s="2">
        <f>+X23</f>
        <v>0.1</v>
      </c>
      <c r="Z23" s="2">
        <f>+Y23</f>
        <v>0.1</v>
      </c>
      <c r="AA23" s="7"/>
      <c r="AB23" s="20" t="s">
        <v>26</v>
      </c>
      <c r="AD23" s="16"/>
    </row>
    <row r="24" spans="3:28" ht="13.5">
      <c r="C24" s="11" t="s">
        <v>27</v>
      </c>
      <c r="G24" t="s">
        <v>17</v>
      </c>
      <c r="K24" s="26">
        <f aca="true" t="shared" si="5" ref="K24:V24">SUM(K21:K23)</f>
        <v>0.1</v>
      </c>
      <c r="L24" s="26">
        <f>SUM(L21:L23)</f>
        <v>1050.1</v>
      </c>
      <c r="M24" s="26">
        <f t="shared" si="5"/>
        <v>1050.1</v>
      </c>
      <c r="N24" s="26">
        <f t="shared" si="5"/>
        <v>1050.1</v>
      </c>
      <c r="O24" s="26">
        <f t="shared" si="5"/>
        <v>1050.1</v>
      </c>
      <c r="P24" s="26">
        <f t="shared" si="5"/>
        <v>1550.1</v>
      </c>
      <c r="Q24" s="26">
        <f t="shared" si="5"/>
        <v>1050.1</v>
      </c>
      <c r="R24" s="26">
        <f t="shared" si="5"/>
        <v>1050.1</v>
      </c>
      <c r="S24" s="26">
        <f t="shared" si="5"/>
        <v>1050.1</v>
      </c>
      <c r="T24" s="26">
        <f t="shared" si="5"/>
        <v>1050.1</v>
      </c>
      <c r="U24" s="26">
        <f t="shared" si="5"/>
        <v>1050.1</v>
      </c>
      <c r="V24" s="26">
        <f t="shared" si="5"/>
        <v>1050.1</v>
      </c>
      <c r="W24" s="26">
        <f>SUM(W21:W23)</f>
        <v>1050.1</v>
      </c>
      <c r="X24" s="27">
        <f>SUM(X21:X23)</f>
        <v>1050.1</v>
      </c>
      <c r="Y24" s="27">
        <f>SUM(Y21:Y23)</f>
        <v>1050.1</v>
      </c>
      <c r="Z24" s="27">
        <f>SUM(Z21:Z23)</f>
        <v>1050.1</v>
      </c>
      <c r="AA24" s="28"/>
      <c r="AB24" s="20"/>
    </row>
    <row r="25" spans="12:28" ht="9" customHeight="1">
      <c r="L25" s="8"/>
      <c r="M25" s="8"/>
      <c r="N25" s="8"/>
      <c r="O25" s="8"/>
      <c r="AB25" s="20"/>
    </row>
    <row r="26" spans="2:15" ht="14.25" customHeight="1">
      <c r="B26" s="3" t="s">
        <v>28</v>
      </c>
      <c r="L26" s="8"/>
      <c r="M26" s="8"/>
      <c r="N26" s="8"/>
      <c r="O26" s="8"/>
    </row>
    <row r="27" spans="2:15" ht="14.25" customHeight="1">
      <c r="B27" s="3"/>
      <c r="C27" s="29" t="s">
        <v>36</v>
      </c>
      <c r="D27" s="9"/>
      <c r="E27" s="9"/>
      <c r="F27" s="30">
        <v>2010.65</v>
      </c>
      <c r="G27" t="s">
        <v>17</v>
      </c>
      <c r="K27" s="26">
        <f>+J30-K18+K24</f>
        <v>2010.75</v>
      </c>
      <c r="L27" s="8"/>
      <c r="M27" s="8"/>
      <c r="N27" s="8"/>
      <c r="O27" s="8"/>
    </row>
    <row r="28" spans="3:27" ht="13.5">
      <c r="C28" s="11" t="s">
        <v>35</v>
      </c>
      <c r="L28" s="39">
        <f>-L18+L24</f>
        <v>106.09999999999991</v>
      </c>
      <c r="M28" s="39">
        <f aca="true" t="shared" si="6" ref="M28:W28">-M18+M24</f>
        <v>-493.9000000000001</v>
      </c>
      <c r="N28" s="39">
        <f>-N18+N24</f>
        <v>-4.5750000000000455</v>
      </c>
      <c r="O28" s="39">
        <f t="shared" si="6"/>
        <v>-4.5750000000000455</v>
      </c>
      <c r="P28" s="39">
        <f t="shared" si="6"/>
        <v>-193.57500000000005</v>
      </c>
      <c r="Q28" s="39">
        <f t="shared" si="6"/>
        <v>-803.575</v>
      </c>
      <c r="R28" s="39">
        <f t="shared" si="6"/>
        <v>-693.575</v>
      </c>
      <c r="S28" s="39">
        <f t="shared" si="6"/>
        <v>-693.575</v>
      </c>
      <c r="T28" s="39">
        <f t="shared" si="6"/>
        <v>-972.575</v>
      </c>
      <c r="U28" s="39">
        <f t="shared" si="6"/>
        <v>-4.900000000000091</v>
      </c>
      <c r="V28" s="39">
        <f t="shared" si="6"/>
        <v>106.09999999999991</v>
      </c>
      <c r="W28" s="39">
        <f t="shared" si="6"/>
        <v>-3.900000000000091</v>
      </c>
      <c r="X28" s="31">
        <f>+W30-X18+X24</f>
        <v>-139.94999999999982</v>
      </c>
      <c r="Y28" s="27">
        <f>+X30-Y18+Y24</f>
        <v>-8.849999999999909</v>
      </c>
      <c r="Z28" s="27">
        <f>+Y30-Z18+Z24</f>
        <v>122.25</v>
      </c>
      <c r="AA28" s="28"/>
    </row>
    <row r="29" spans="3:27" ht="13.5">
      <c r="C29" s="11" t="s">
        <v>29</v>
      </c>
      <c r="G29" t="s">
        <v>17</v>
      </c>
      <c r="J29" s="32"/>
      <c r="K29" s="33"/>
      <c r="L29" s="33"/>
      <c r="M29" s="33"/>
      <c r="N29" s="24">
        <f>M17</f>
        <v>600</v>
      </c>
      <c r="O29" s="24">
        <f aca="true" t="shared" si="7" ref="O29:U29">N17</f>
        <v>110.675</v>
      </c>
      <c r="P29" s="24">
        <f t="shared" si="7"/>
        <v>110.675</v>
      </c>
      <c r="Q29" s="24">
        <f t="shared" si="7"/>
        <v>110.675</v>
      </c>
      <c r="R29" s="24">
        <f t="shared" si="7"/>
        <v>110.675</v>
      </c>
      <c r="S29" s="24">
        <f t="shared" si="7"/>
        <v>110.675</v>
      </c>
      <c r="T29" s="24">
        <f t="shared" si="7"/>
        <v>110.675</v>
      </c>
      <c r="U29" s="24">
        <f t="shared" si="7"/>
        <v>110.675</v>
      </c>
      <c r="V29" s="50">
        <v>111</v>
      </c>
      <c r="W29" s="50"/>
      <c r="X29" s="34">
        <f>W29</f>
        <v>0</v>
      </c>
      <c r="Y29" s="34">
        <f>X29</f>
        <v>0</v>
      </c>
      <c r="Z29" s="2">
        <f>52.08*9+104.17*4</f>
        <v>885.4</v>
      </c>
      <c r="AA29" s="35"/>
    </row>
    <row r="30" spans="3:27" ht="21" customHeight="1">
      <c r="C30" s="11" t="s">
        <v>30</v>
      </c>
      <c r="G30" t="s">
        <v>17</v>
      </c>
      <c r="J30">
        <f>+F27-J29</f>
        <v>2010.65</v>
      </c>
      <c r="K30" s="36">
        <f>K27</f>
        <v>2010.75</v>
      </c>
      <c r="L30" s="36">
        <f>K30+L28+L29</f>
        <v>2116.85</v>
      </c>
      <c r="M30" s="36">
        <f aca="true" t="shared" si="8" ref="M30:W30">L30+M28+M29</f>
        <v>1622.9499999999998</v>
      </c>
      <c r="N30" s="36">
        <f>M30+N28+N29</f>
        <v>2218.375</v>
      </c>
      <c r="O30" s="36">
        <f t="shared" si="8"/>
        <v>2324.4750000000004</v>
      </c>
      <c r="P30" s="36">
        <f t="shared" si="8"/>
        <v>2241.5750000000007</v>
      </c>
      <c r="Q30" s="36">
        <f t="shared" si="8"/>
        <v>1548.6750000000006</v>
      </c>
      <c r="R30" s="36">
        <f t="shared" si="8"/>
        <v>965.7750000000005</v>
      </c>
      <c r="S30" s="36">
        <f t="shared" si="8"/>
        <v>382.8750000000005</v>
      </c>
      <c r="T30" s="36">
        <f t="shared" si="8"/>
        <v>-479.0249999999996</v>
      </c>
      <c r="U30" s="36">
        <f t="shared" si="8"/>
        <v>-373.24999999999966</v>
      </c>
      <c r="V30" s="36">
        <f>U30+V28</f>
        <v>-267.14999999999975</v>
      </c>
      <c r="W30" s="36">
        <f t="shared" si="8"/>
        <v>-271.04999999999984</v>
      </c>
      <c r="X30" s="27">
        <f>X28</f>
        <v>-139.94999999999982</v>
      </c>
      <c r="Y30" s="27">
        <f>Y28</f>
        <v>-8.849999999999909</v>
      </c>
      <c r="Z30" s="27">
        <f>Z28</f>
        <v>122.25</v>
      </c>
      <c r="AA30" s="37"/>
    </row>
    <row r="31" spans="3:23" ht="15">
      <c r="C31" s="11" t="s">
        <v>37</v>
      </c>
      <c r="M31" s="26">
        <f>L16+M16</f>
        <v>50</v>
      </c>
      <c r="N31" s="26">
        <f>M31+N16</f>
        <v>75</v>
      </c>
      <c r="O31" s="26">
        <f aca="true" t="shared" si="9" ref="O31:W31">N31+O16</f>
        <v>100</v>
      </c>
      <c r="P31" s="26">
        <f t="shared" si="9"/>
        <v>125</v>
      </c>
      <c r="Q31" s="26">
        <f t="shared" si="9"/>
        <v>150</v>
      </c>
      <c r="R31" s="26">
        <f t="shared" si="9"/>
        <v>175</v>
      </c>
      <c r="S31" s="26">
        <f t="shared" si="9"/>
        <v>200</v>
      </c>
      <c r="T31" s="26">
        <f t="shared" si="9"/>
        <v>225</v>
      </c>
      <c r="U31" s="26">
        <f>T31+U16</f>
        <v>250</v>
      </c>
      <c r="V31" s="26">
        <f t="shared" si="9"/>
        <v>275</v>
      </c>
      <c r="W31" s="26">
        <f t="shared" si="9"/>
        <v>300</v>
      </c>
    </row>
    <row r="32" spans="3:23" ht="15">
      <c r="C32" s="11" t="s">
        <v>29</v>
      </c>
      <c r="O32" s="40">
        <f>O29</f>
        <v>110.675</v>
      </c>
      <c r="P32" s="40">
        <f>O32+P29</f>
        <v>221.35</v>
      </c>
      <c r="Q32" s="40">
        <f aca="true" t="shared" si="10" ref="Q32:W32">P32+Q29</f>
        <v>332.025</v>
      </c>
      <c r="R32" s="40">
        <f t="shared" si="10"/>
        <v>442.7</v>
      </c>
      <c r="S32" s="40">
        <f t="shared" si="10"/>
        <v>553.375</v>
      </c>
      <c r="T32" s="40">
        <f t="shared" si="10"/>
        <v>664.05</v>
      </c>
      <c r="U32" s="40">
        <f t="shared" si="10"/>
        <v>774.7249999999999</v>
      </c>
      <c r="V32" s="40">
        <f t="shared" si="10"/>
        <v>885.7249999999999</v>
      </c>
      <c r="W32" s="40">
        <f t="shared" si="10"/>
        <v>885.7249999999999</v>
      </c>
    </row>
    <row r="33" spans="3:23" ht="15">
      <c r="C33" s="11" t="s">
        <v>38</v>
      </c>
      <c r="M33" s="26">
        <f>SUM(M30:M32)</f>
        <v>1672.9499999999998</v>
      </c>
      <c r="N33" s="26">
        <f aca="true" t="shared" si="11" ref="N33:W33">SUM(N30:N32)</f>
        <v>2293.375</v>
      </c>
      <c r="O33" s="26">
        <f t="shared" si="11"/>
        <v>2535.1500000000005</v>
      </c>
      <c r="P33" s="26">
        <f t="shared" si="11"/>
        <v>2587.9250000000006</v>
      </c>
      <c r="Q33" s="26">
        <f t="shared" si="11"/>
        <v>2030.7000000000007</v>
      </c>
      <c r="R33" s="26">
        <f t="shared" si="11"/>
        <v>1583.4750000000006</v>
      </c>
      <c r="S33" s="26">
        <f t="shared" si="11"/>
        <v>1136.2500000000005</v>
      </c>
      <c r="T33" s="26">
        <f t="shared" si="11"/>
        <v>410.0250000000004</v>
      </c>
      <c r="U33" s="26">
        <f t="shared" si="11"/>
        <v>651.4750000000003</v>
      </c>
      <c r="V33" s="26">
        <f t="shared" si="11"/>
        <v>893.5750000000002</v>
      </c>
      <c r="W33" s="26">
        <f t="shared" si="11"/>
        <v>914.6750000000001</v>
      </c>
    </row>
    <row r="34" spans="4:5" ht="15">
      <c r="D34" s="9"/>
      <c r="E34" t="s">
        <v>31</v>
      </c>
    </row>
    <row r="35" ht="15"/>
  </sheetData>
  <sheetProtection selectLockedCells="1" selectUnlockedCells="1"/>
  <mergeCells count="1">
    <mergeCell ref="V29:W29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7"/>
  <sheetViews>
    <sheetView zoomScale="85" zoomScaleNormal="85" workbookViewId="0" topLeftCell="A1">
      <selection activeCell="S42" sqref="S42"/>
    </sheetView>
  </sheetViews>
  <sheetFormatPr defaultColWidth="11.421875" defaultRowHeight="15"/>
  <cols>
    <col min="1" max="1" width="1.421875" style="0" customWidth="1"/>
    <col min="2" max="2" width="5.421875" style="0" customWidth="1"/>
    <col min="3" max="3" width="2.7109375" style="0" customWidth="1"/>
    <col min="6" max="6" width="11.140625" style="0" customWidth="1"/>
    <col min="7" max="7" width="14.8515625" style="0" customWidth="1"/>
    <col min="8" max="8" width="13.28125" style="0" customWidth="1"/>
    <col min="9" max="9" width="2.140625" style="0" customWidth="1"/>
    <col min="10" max="10" width="12.7109375" style="1" customWidth="1"/>
    <col min="11" max="11" width="11.00390625" style="1" customWidth="1"/>
    <col min="12" max="13" width="13.28125" style="1" customWidth="1"/>
    <col min="14" max="20" width="11.00390625" style="1" customWidth="1"/>
    <col min="21" max="23" width="11.00390625" style="2" customWidth="1"/>
  </cols>
  <sheetData>
    <row r="1" ht="18.75">
      <c r="B1" s="44" t="s">
        <v>41</v>
      </c>
    </row>
    <row r="2" ht="17.25">
      <c r="B2" s="48" t="s">
        <v>47</v>
      </c>
    </row>
    <row r="3" ht="15">
      <c r="B3" t="s">
        <v>40</v>
      </c>
    </row>
    <row r="4" spans="7:25" ht="15">
      <c r="G4" s="3" t="s">
        <v>0</v>
      </c>
      <c r="H4" s="3" t="s">
        <v>1</v>
      </c>
      <c r="I4" s="3"/>
      <c r="J4" s="5">
        <v>41972</v>
      </c>
      <c r="K4" s="5">
        <v>42003</v>
      </c>
      <c r="L4" s="5">
        <v>42032</v>
      </c>
      <c r="M4" s="5">
        <v>42062</v>
      </c>
      <c r="N4" s="5">
        <v>42093</v>
      </c>
      <c r="O4" s="5">
        <v>42123</v>
      </c>
      <c r="P4" s="5">
        <v>42154</v>
      </c>
      <c r="Q4" s="5">
        <v>42184</v>
      </c>
      <c r="R4" s="5">
        <v>42215</v>
      </c>
      <c r="S4" s="5">
        <v>42246</v>
      </c>
      <c r="T4" s="5">
        <v>42277</v>
      </c>
      <c r="U4" s="6">
        <v>42307</v>
      </c>
      <c r="V4" s="6">
        <v>42338</v>
      </c>
      <c r="W4" s="6">
        <v>42369</v>
      </c>
      <c r="X4" s="4"/>
      <c r="Y4" s="3" t="s">
        <v>2</v>
      </c>
    </row>
    <row r="5" ht="15">
      <c r="B5" s="3" t="s">
        <v>43</v>
      </c>
    </row>
    <row r="6" spans="3:24" ht="15">
      <c r="C6" t="s">
        <v>4</v>
      </c>
      <c r="G6" t="s">
        <v>5</v>
      </c>
      <c r="H6" s="8">
        <v>60</v>
      </c>
      <c r="I6" s="7"/>
      <c r="J6" s="8">
        <v>60</v>
      </c>
      <c r="K6" s="8">
        <v>60</v>
      </c>
      <c r="L6" s="8">
        <v>60</v>
      </c>
      <c r="M6" s="8">
        <v>60</v>
      </c>
      <c r="N6" s="8">
        <v>60</v>
      </c>
      <c r="O6" s="8">
        <v>60</v>
      </c>
      <c r="P6" s="8">
        <v>60</v>
      </c>
      <c r="Q6" s="8">
        <v>60</v>
      </c>
      <c r="R6" s="8">
        <v>60</v>
      </c>
      <c r="S6" s="8">
        <v>60</v>
      </c>
      <c r="T6" s="8">
        <v>60</v>
      </c>
      <c r="U6" s="2">
        <v>60</v>
      </c>
      <c r="V6" s="2">
        <v>60</v>
      </c>
      <c r="W6" s="2">
        <v>60</v>
      </c>
      <c r="X6" s="9"/>
    </row>
    <row r="7" spans="3:23" s="7" customFormat="1" ht="15">
      <c r="C7" t="s">
        <v>6</v>
      </c>
      <c r="D7"/>
      <c r="E7"/>
      <c r="G7" s="7" t="s">
        <v>7</v>
      </c>
      <c r="H7" s="8">
        <f>11+5+5</f>
        <v>21</v>
      </c>
      <c r="J7" s="8">
        <f>$H$7</f>
        <v>21</v>
      </c>
      <c r="K7" s="8">
        <f aca="true" t="shared" si="0" ref="K7:T7">$H$7</f>
        <v>21</v>
      </c>
      <c r="L7" s="8">
        <f t="shared" si="0"/>
        <v>21</v>
      </c>
      <c r="M7" s="8">
        <f t="shared" si="0"/>
        <v>21</v>
      </c>
      <c r="N7" s="8">
        <f t="shared" si="0"/>
        <v>21</v>
      </c>
      <c r="O7" s="8">
        <f t="shared" si="0"/>
        <v>21</v>
      </c>
      <c r="P7" s="8">
        <f t="shared" si="0"/>
        <v>21</v>
      </c>
      <c r="Q7" s="8">
        <f t="shared" si="0"/>
        <v>21</v>
      </c>
      <c r="R7" s="8">
        <f t="shared" si="0"/>
        <v>21</v>
      </c>
      <c r="S7" s="8">
        <f t="shared" si="0"/>
        <v>21</v>
      </c>
      <c r="T7" s="8">
        <f t="shared" si="0"/>
        <v>21</v>
      </c>
      <c r="U7" s="2">
        <v>17.5</v>
      </c>
      <c r="V7" s="2">
        <v>17.5</v>
      </c>
      <c r="W7" s="2">
        <v>17.5</v>
      </c>
    </row>
    <row r="8" spans="8:15" ht="15">
      <c r="H8" s="7"/>
      <c r="I8" s="7"/>
      <c r="J8" s="8"/>
      <c r="K8" s="8"/>
      <c r="L8" s="8"/>
      <c r="M8" s="8"/>
      <c r="N8" s="8"/>
      <c r="O8" s="8"/>
    </row>
    <row r="9" spans="7:27" ht="15">
      <c r="G9" s="3" t="s">
        <v>0</v>
      </c>
      <c r="H9" s="3" t="s">
        <v>1</v>
      </c>
      <c r="I9" s="3"/>
      <c r="J9" s="8"/>
      <c r="K9" s="10"/>
      <c r="L9" s="10"/>
      <c r="M9" s="10"/>
      <c r="N9" s="8"/>
      <c r="O9" s="8"/>
      <c r="Y9" s="3" t="s">
        <v>2</v>
      </c>
      <c r="AA9" s="3" t="s">
        <v>8</v>
      </c>
    </row>
    <row r="10" spans="2:15" ht="15">
      <c r="B10" s="3" t="s">
        <v>39</v>
      </c>
      <c r="J10" s="8"/>
      <c r="K10" s="8"/>
      <c r="L10" s="8"/>
      <c r="M10" s="8"/>
      <c r="N10" s="8"/>
      <c r="O10" s="8"/>
    </row>
    <row r="11" spans="3:27" ht="12.75" customHeight="1">
      <c r="C11" s="11" t="s">
        <v>9</v>
      </c>
      <c r="H11" s="12"/>
      <c r="I11" s="12"/>
      <c r="J11" s="14"/>
      <c r="K11" s="15"/>
      <c r="L11" s="13"/>
      <c r="M11" s="13"/>
      <c r="N11" s="8"/>
      <c r="O11" s="8"/>
      <c r="AA11" s="16"/>
    </row>
    <row r="12" spans="4:27" ht="15">
      <c r="D12" t="s">
        <v>10</v>
      </c>
      <c r="G12" t="s">
        <v>11</v>
      </c>
      <c r="H12" s="13">
        <v>480</v>
      </c>
      <c r="I12" s="13"/>
      <c r="J12" s="17">
        <v>480</v>
      </c>
      <c r="K12" s="17">
        <f>$H$12</f>
        <v>480</v>
      </c>
      <c r="L12" s="17">
        <f>$H$12</f>
        <v>480</v>
      </c>
      <c r="M12" s="17">
        <f>$H$12</f>
        <v>480</v>
      </c>
      <c r="N12" s="17">
        <v>480</v>
      </c>
      <c r="O12" s="17">
        <v>480</v>
      </c>
      <c r="P12" s="45">
        <v>960</v>
      </c>
      <c r="Q12" s="45">
        <f>$H$12*2</f>
        <v>960</v>
      </c>
      <c r="R12" s="45">
        <f>$H$12*2</f>
        <v>960</v>
      </c>
      <c r="S12" s="45">
        <f>$H$12*2</f>
        <v>960</v>
      </c>
      <c r="T12" s="45">
        <f>$H$12*2</f>
        <v>960</v>
      </c>
      <c r="U12" s="19">
        <v>480</v>
      </c>
      <c r="V12" s="19">
        <v>480</v>
      </c>
      <c r="W12" s="19">
        <v>480</v>
      </c>
      <c r="X12" s="7"/>
      <c r="Y12" s="20"/>
      <c r="AA12" s="16"/>
    </row>
    <row r="13" spans="4:27" ht="15">
      <c r="D13" t="s">
        <v>12</v>
      </c>
      <c r="G13" t="s">
        <v>11</v>
      </c>
      <c r="H13" s="13">
        <v>209</v>
      </c>
      <c r="I13" s="13"/>
      <c r="J13" s="17">
        <v>209</v>
      </c>
      <c r="K13" s="17">
        <f>$H$13</f>
        <v>209</v>
      </c>
      <c r="L13" s="17">
        <f>$H$13</f>
        <v>209</v>
      </c>
      <c r="M13" s="17">
        <f>$H$13</f>
        <v>209</v>
      </c>
      <c r="N13" s="17">
        <v>209</v>
      </c>
      <c r="O13" s="17">
        <v>209</v>
      </c>
      <c r="P13" s="45">
        <v>480</v>
      </c>
      <c r="Q13" s="45">
        <v>480</v>
      </c>
      <c r="R13" s="45">
        <v>480</v>
      </c>
      <c r="S13" s="45">
        <v>480</v>
      </c>
      <c r="T13" s="45">
        <v>480</v>
      </c>
      <c r="U13" s="19">
        <v>209</v>
      </c>
      <c r="V13" s="19">
        <v>209</v>
      </c>
      <c r="W13" s="19">
        <v>209</v>
      </c>
      <c r="X13" s="7"/>
      <c r="Y13" s="20"/>
      <c r="AA13" s="16"/>
    </row>
    <row r="14" spans="4:27" ht="15">
      <c r="D14" t="s">
        <v>32</v>
      </c>
      <c r="G14" t="s">
        <v>11</v>
      </c>
      <c r="H14" s="1">
        <v>180</v>
      </c>
      <c r="I14" s="12"/>
      <c r="J14" s="17">
        <f>+H14</f>
        <v>180</v>
      </c>
      <c r="K14" s="17">
        <f>+J14</f>
        <v>180</v>
      </c>
      <c r="L14" s="17">
        <f aca="true" t="shared" si="1" ref="L14:W15">+K14</f>
        <v>180</v>
      </c>
      <c r="M14" s="17">
        <f>+L14</f>
        <v>180</v>
      </c>
      <c r="N14" s="17">
        <f>+M14</f>
        <v>180</v>
      </c>
      <c r="O14" s="17">
        <f t="shared" si="1"/>
        <v>180</v>
      </c>
      <c r="P14" s="17">
        <f t="shared" si="1"/>
        <v>180</v>
      </c>
      <c r="Q14" s="17">
        <f t="shared" si="1"/>
        <v>180</v>
      </c>
      <c r="R14" s="17">
        <f t="shared" si="1"/>
        <v>180</v>
      </c>
      <c r="S14" s="17">
        <f t="shared" si="1"/>
        <v>180</v>
      </c>
      <c r="T14" s="17">
        <f t="shared" si="1"/>
        <v>180</v>
      </c>
      <c r="U14" s="2">
        <f t="shared" si="1"/>
        <v>180</v>
      </c>
      <c r="V14" s="2">
        <f t="shared" si="1"/>
        <v>180</v>
      </c>
      <c r="W14" s="2">
        <f t="shared" si="1"/>
        <v>180</v>
      </c>
      <c r="X14" s="7"/>
      <c r="Y14" s="20" t="s">
        <v>13</v>
      </c>
      <c r="AA14" s="21"/>
    </row>
    <row r="15" spans="4:27" ht="15">
      <c r="D15" s="7" t="s">
        <v>14</v>
      </c>
      <c r="G15" t="s">
        <v>11</v>
      </c>
      <c r="H15" s="1">
        <v>50</v>
      </c>
      <c r="I15" s="12"/>
      <c r="J15" s="17">
        <f>+H15</f>
        <v>50</v>
      </c>
      <c r="K15" s="17">
        <f>+J15</f>
        <v>50</v>
      </c>
      <c r="L15" s="17">
        <f t="shared" si="1"/>
        <v>50</v>
      </c>
      <c r="M15" s="17">
        <f>+L15</f>
        <v>50</v>
      </c>
      <c r="N15" s="17">
        <f>+M15</f>
        <v>50</v>
      </c>
      <c r="O15" s="17">
        <f t="shared" si="1"/>
        <v>50</v>
      </c>
      <c r="P15" s="17">
        <f t="shared" si="1"/>
        <v>50</v>
      </c>
      <c r="Q15" s="17">
        <f t="shared" si="1"/>
        <v>50</v>
      </c>
      <c r="R15" s="17">
        <f t="shared" si="1"/>
        <v>50</v>
      </c>
      <c r="S15" s="17">
        <f t="shared" si="1"/>
        <v>50</v>
      </c>
      <c r="T15" s="17">
        <f t="shared" si="1"/>
        <v>50</v>
      </c>
      <c r="U15" s="22">
        <f t="shared" si="1"/>
        <v>50</v>
      </c>
      <c r="V15" s="22">
        <f t="shared" si="1"/>
        <v>50</v>
      </c>
      <c r="W15" s="22">
        <f t="shared" si="1"/>
        <v>50</v>
      </c>
      <c r="X15" s="7"/>
      <c r="Y15" s="20"/>
      <c r="AA15" s="23"/>
    </row>
    <row r="16" spans="4:27" ht="15">
      <c r="D16" s="49" t="s">
        <v>45</v>
      </c>
      <c r="E16" s="49"/>
      <c r="G16" t="s">
        <v>11</v>
      </c>
      <c r="H16" s="1">
        <v>20</v>
      </c>
      <c r="I16" s="12"/>
      <c r="J16" s="17">
        <f>$H$16</f>
        <v>20</v>
      </c>
      <c r="K16" s="17">
        <f aca="true" t="shared" si="2" ref="K16:T16">$H$16</f>
        <v>20</v>
      </c>
      <c r="L16" s="17">
        <f t="shared" si="2"/>
        <v>20</v>
      </c>
      <c r="M16" s="17">
        <f t="shared" si="2"/>
        <v>20</v>
      </c>
      <c r="N16" s="17">
        <f t="shared" si="2"/>
        <v>20</v>
      </c>
      <c r="O16" s="17">
        <f t="shared" si="2"/>
        <v>20</v>
      </c>
      <c r="P16" s="17">
        <f t="shared" si="2"/>
        <v>20</v>
      </c>
      <c r="Q16" s="17">
        <f t="shared" si="2"/>
        <v>20</v>
      </c>
      <c r="R16" s="17">
        <f t="shared" si="2"/>
        <v>20</v>
      </c>
      <c r="S16" s="17">
        <f t="shared" si="2"/>
        <v>20</v>
      </c>
      <c r="T16" s="17">
        <f t="shared" si="2"/>
        <v>20</v>
      </c>
      <c r="U16" s="22"/>
      <c r="V16" s="22"/>
      <c r="W16" s="22"/>
      <c r="X16" s="7"/>
      <c r="Y16" s="20"/>
      <c r="AA16" s="23"/>
    </row>
    <row r="17" spans="3:27" ht="15">
      <c r="C17" s="11" t="s">
        <v>15</v>
      </c>
      <c r="H17" s="1"/>
      <c r="I17" s="12"/>
      <c r="J17" s="8"/>
      <c r="K17" s="8"/>
      <c r="L17" s="8"/>
      <c r="M17" s="13"/>
      <c r="N17" s="8"/>
      <c r="O17" s="8"/>
      <c r="Y17" s="20"/>
      <c r="AA17" s="16"/>
    </row>
    <row r="18" spans="3:27" ht="15">
      <c r="C18" s="11"/>
      <c r="D18" t="s">
        <v>16</v>
      </c>
      <c r="G18" t="s">
        <v>17</v>
      </c>
      <c r="H18" s="13">
        <f>277/12</f>
        <v>23.083333333333332</v>
      </c>
      <c r="I18" s="13"/>
      <c r="J18" s="13"/>
      <c r="K18" s="13"/>
      <c r="L18" s="13"/>
      <c r="M18" s="13"/>
      <c r="N18" s="13"/>
      <c r="O18" s="13"/>
      <c r="P18" s="13"/>
      <c r="Q18" s="13">
        <v>277</v>
      </c>
      <c r="R18" s="13"/>
      <c r="S18" s="13"/>
      <c r="T18" s="13"/>
      <c r="U18" s="22"/>
      <c r="V18" s="22"/>
      <c r="W18" s="22"/>
      <c r="X18" s="13"/>
      <c r="Y18" s="20"/>
      <c r="AA18" s="16"/>
    </row>
    <row r="19" spans="3:27" ht="13.5">
      <c r="C19" s="11"/>
      <c r="D19" t="s">
        <v>18</v>
      </c>
      <c r="G19" t="s">
        <v>17</v>
      </c>
      <c r="H19" s="13">
        <f>220/12</f>
        <v>18.333333333333332</v>
      </c>
      <c r="I19" s="13"/>
      <c r="J19" s="13"/>
      <c r="K19" s="13"/>
      <c r="L19" s="13"/>
      <c r="M19" s="13"/>
      <c r="N19" s="13">
        <v>110</v>
      </c>
      <c r="O19" s="13"/>
      <c r="P19" s="13"/>
      <c r="Q19" s="13"/>
      <c r="R19" s="13"/>
      <c r="S19" s="13"/>
      <c r="T19" s="13">
        <v>110</v>
      </c>
      <c r="U19" s="22"/>
      <c r="V19" s="22"/>
      <c r="W19" s="22"/>
      <c r="X19" s="13"/>
      <c r="Y19" s="20"/>
      <c r="AA19" s="16"/>
    </row>
    <row r="20" spans="3:27" ht="13.5">
      <c r="C20" s="11" t="s">
        <v>33</v>
      </c>
      <c r="H20" s="13">
        <v>80</v>
      </c>
      <c r="I20" s="13"/>
      <c r="J20" s="13">
        <f>$H$20</f>
        <v>80</v>
      </c>
      <c r="K20" s="13">
        <f aca="true" t="shared" si="3" ref="K20:T20">$H$20</f>
        <v>80</v>
      </c>
      <c r="L20" s="13">
        <f t="shared" si="3"/>
        <v>80</v>
      </c>
      <c r="M20" s="13">
        <f t="shared" si="3"/>
        <v>80</v>
      </c>
      <c r="N20" s="13">
        <f t="shared" si="3"/>
        <v>80</v>
      </c>
      <c r="O20" s="13">
        <f t="shared" si="3"/>
        <v>80</v>
      </c>
      <c r="P20" s="13">
        <f t="shared" si="3"/>
        <v>80</v>
      </c>
      <c r="Q20" s="13">
        <f t="shared" si="3"/>
        <v>80</v>
      </c>
      <c r="R20" s="13">
        <f t="shared" si="3"/>
        <v>80</v>
      </c>
      <c r="S20" s="13">
        <f t="shared" si="3"/>
        <v>80</v>
      </c>
      <c r="T20" s="13">
        <f t="shared" si="3"/>
        <v>80</v>
      </c>
      <c r="U20" s="22"/>
      <c r="V20" s="22"/>
      <c r="W20" s="22"/>
      <c r="X20" s="13"/>
      <c r="Y20" s="20"/>
      <c r="AA20" s="16"/>
    </row>
    <row r="21" spans="3:27" ht="13.5">
      <c r="C21" s="11" t="s">
        <v>46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2"/>
      <c r="V21" s="22"/>
      <c r="W21" s="22"/>
      <c r="X21" s="13"/>
      <c r="Y21" s="20"/>
      <c r="AA21" s="16"/>
    </row>
    <row r="22" spans="3:27" ht="13.5">
      <c r="C22" s="11" t="s">
        <v>19</v>
      </c>
      <c r="D22" s="7"/>
      <c r="H22" s="13"/>
      <c r="I22" s="13"/>
      <c r="J22" s="24"/>
      <c r="K22" s="24"/>
      <c r="L22" s="24"/>
      <c r="M22" s="24"/>
      <c r="N22" s="24"/>
      <c r="O22" s="24"/>
      <c r="P22" s="24"/>
      <c r="Q22" s="24"/>
      <c r="R22" s="13"/>
      <c r="S22" s="13"/>
      <c r="Y22" s="20"/>
      <c r="AA22" s="16"/>
    </row>
    <row r="23" spans="3:27" ht="15">
      <c r="C23" s="11" t="s">
        <v>20</v>
      </c>
      <c r="G23" t="s">
        <v>21</v>
      </c>
      <c r="H23" s="13">
        <f>SUM(H12:H22)</f>
        <v>1060.4166666666667</v>
      </c>
      <c r="I23" s="13"/>
      <c r="J23" s="43">
        <f aca="true" t="shared" si="4" ref="J23:W23">SUM(J12:J22)</f>
        <v>1019</v>
      </c>
      <c r="K23" s="43">
        <f t="shared" si="4"/>
        <v>1019</v>
      </c>
      <c r="L23" s="43">
        <f t="shared" si="4"/>
        <v>1019</v>
      </c>
      <c r="M23" s="43">
        <f t="shared" si="4"/>
        <v>1019</v>
      </c>
      <c r="N23" s="43">
        <f t="shared" si="4"/>
        <v>1129</v>
      </c>
      <c r="O23" s="43">
        <f t="shared" si="4"/>
        <v>1019</v>
      </c>
      <c r="P23" s="43">
        <f t="shared" si="4"/>
        <v>1770</v>
      </c>
      <c r="Q23" s="43">
        <f t="shared" si="4"/>
        <v>2047</v>
      </c>
      <c r="R23" s="43">
        <f t="shared" si="4"/>
        <v>1770</v>
      </c>
      <c r="S23" s="43">
        <f t="shared" si="4"/>
        <v>1770</v>
      </c>
      <c r="T23" s="43">
        <f t="shared" si="4"/>
        <v>1880</v>
      </c>
      <c r="U23" s="22">
        <f t="shared" si="4"/>
        <v>919</v>
      </c>
      <c r="V23" s="22">
        <f t="shared" si="4"/>
        <v>919</v>
      </c>
      <c r="W23" s="22">
        <f t="shared" si="4"/>
        <v>919</v>
      </c>
      <c r="X23" s="13"/>
      <c r="Y23" s="20"/>
      <c r="AA23" s="16"/>
    </row>
    <row r="24" spans="8:27" ht="13.5">
      <c r="H24" s="12"/>
      <c r="I24" s="12"/>
      <c r="J24" s="8"/>
      <c r="K24" s="13"/>
      <c r="L24" s="13"/>
      <c r="M24" s="13"/>
      <c r="N24" s="8"/>
      <c r="O24" s="8"/>
      <c r="Y24" s="20"/>
      <c r="AA24" s="16"/>
    </row>
    <row r="25" spans="2:27" ht="13.5">
      <c r="B25" s="3" t="s">
        <v>22</v>
      </c>
      <c r="H25" s="12"/>
      <c r="I25" s="12"/>
      <c r="J25" s="8"/>
      <c r="K25" s="13"/>
      <c r="L25" s="13"/>
      <c r="M25" s="13"/>
      <c r="N25" s="8"/>
      <c r="O25" s="8"/>
      <c r="Y25" s="20"/>
      <c r="AA25" s="16"/>
    </row>
    <row r="26" spans="3:27" ht="13.5">
      <c r="C26" s="11" t="s">
        <v>23</v>
      </c>
      <c r="D26" s="11"/>
      <c r="G26" t="s">
        <v>11</v>
      </c>
      <c r="H26" s="12"/>
      <c r="I26" s="12"/>
      <c r="J26" s="13">
        <f aca="true" t="shared" si="5" ref="J26:S26">+J7*J6</f>
        <v>1260</v>
      </c>
      <c r="K26" s="13">
        <f t="shared" si="5"/>
        <v>1260</v>
      </c>
      <c r="L26" s="13">
        <f t="shared" si="5"/>
        <v>1260</v>
      </c>
      <c r="M26" s="13">
        <f t="shared" si="5"/>
        <v>1260</v>
      </c>
      <c r="N26" s="13">
        <f t="shared" si="5"/>
        <v>1260</v>
      </c>
      <c r="O26" s="13">
        <f t="shared" si="5"/>
        <v>1260</v>
      </c>
      <c r="P26" s="13">
        <f t="shared" si="5"/>
        <v>1260</v>
      </c>
      <c r="Q26" s="13">
        <f t="shared" si="5"/>
        <v>1260</v>
      </c>
      <c r="R26" s="13">
        <f t="shared" si="5"/>
        <v>1260</v>
      </c>
      <c r="S26" s="13">
        <f t="shared" si="5"/>
        <v>1260</v>
      </c>
      <c r="T26" s="13">
        <f>+T7*T6</f>
        <v>1260</v>
      </c>
      <c r="U26" s="25">
        <f>+U7*U6</f>
        <v>1050</v>
      </c>
      <c r="V26" s="25">
        <f>+V7*V6</f>
        <v>1050</v>
      </c>
      <c r="W26" s="25">
        <f>+W7*W6</f>
        <v>1050</v>
      </c>
      <c r="X26" s="12"/>
      <c r="Y26" s="20"/>
      <c r="AA26" s="16"/>
    </row>
    <row r="27" spans="3:27" ht="13.5">
      <c r="C27" s="11" t="s">
        <v>24</v>
      </c>
      <c r="D27" s="11"/>
      <c r="H27" s="12"/>
      <c r="I27" s="12"/>
      <c r="J27" s="13"/>
      <c r="K27" s="13"/>
      <c r="L27" s="13"/>
      <c r="M27" s="13"/>
      <c r="N27" s="8"/>
      <c r="O27" s="8"/>
      <c r="Y27" s="20"/>
      <c r="AA27" s="16"/>
    </row>
    <row r="28" spans="3:27" ht="13.5">
      <c r="C28" s="11" t="s">
        <v>25</v>
      </c>
      <c r="D28" s="11"/>
      <c r="G28" t="s">
        <v>11</v>
      </c>
      <c r="H28">
        <v>0.1</v>
      </c>
      <c r="J28" s="8">
        <f>+H28</f>
        <v>0.1</v>
      </c>
      <c r="K28" s="8">
        <f>+J28</f>
        <v>0.1</v>
      </c>
      <c r="L28" s="8">
        <f aca="true" t="shared" si="6" ref="L28:S28">+K28</f>
        <v>0.1</v>
      </c>
      <c r="M28" s="8">
        <f>+L28</f>
        <v>0.1</v>
      </c>
      <c r="N28" s="8">
        <f>+M28</f>
        <v>0.1</v>
      </c>
      <c r="O28" s="8">
        <f t="shared" si="6"/>
        <v>0.1</v>
      </c>
      <c r="P28" s="8">
        <f t="shared" si="6"/>
        <v>0.1</v>
      </c>
      <c r="Q28" s="8">
        <f t="shared" si="6"/>
        <v>0.1</v>
      </c>
      <c r="R28" s="8">
        <f t="shared" si="6"/>
        <v>0.1</v>
      </c>
      <c r="S28" s="8">
        <f t="shared" si="6"/>
        <v>0.1</v>
      </c>
      <c r="T28" s="8">
        <f>+S28</f>
        <v>0.1</v>
      </c>
      <c r="U28" s="2">
        <f>+T28</f>
        <v>0.1</v>
      </c>
      <c r="V28" s="2">
        <f>+U28</f>
        <v>0.1</v>
      </c>
      <c r="W28" s="2">
        <f>+V28</f>
        <v>0.1</v>
      </c>
      <c r="X28" s="7"/>
      <c r="Y28" s="20" t="s">
        <v>26</v>
      </c>
      <c r="AA28" s="16"/>
    </row>
    <row r="29" spans="3:25" ht="15">
      <c r="C29" s="11" t="s">
        <v>27</v>
      </c>
      <c r="G29" t="s">
        <v>17</v>
      </c>
      <c r="J29" s="42">
        <f aca="true" t="shared" si="7" ref="J29:S29">SUM(J26:J28)</f>
        <v>1260.1</v>
      </c>
      <c r="K29" s="42">
        <f t="shared" si="7"/>
        <v>1260.1</v>
      </c>
      <c r="L29" s="42">
        <f t="shared" si="7"/>
        <v>1260.1</v>
      </c>
      <c r="M29" s="42">
        <f t="shared" si="7"/>
        <v>1260.1</v>
      </c>
      <c r="N29" s="42">
        <f t="shared" si="7"/>
        <v>1260.1</v>
      </c>
      <c r="O29" s="42">
        <f t="shared" si="7"/>
        <v>1260.1</v>
      </c>
      <c r="P29" s="42">
        <f t="shared" si="7"/>
        <v>1260.1</v>
      </c>
      <c r="Q29" s="42">
        <f t="shared" si="7"/>
        <v>1260.1</v>
      </c>
      <c r="R29" s="42">
        <f t="shared" si="7"/>
        <v>1260.1</v>
      </c>
      <c r="S29" s="42">
        <f t="shared" si="7"/>
        <v>1260.1</v>
      </c>
      <c r="T29" s="42">
        <f>SUM(T26:T28)</f>
        <v>1260.1</v>
      </c>
      <c r="U29" s="27">
        <f>SUM(U26:U28)</f>
        <v>1050.1</v>
      </c>
      <c r="V29" s="27">
        <f>SUM(V26:V28)</f>
        <v>1050.1</v>
      </c>
      <c r="W29" s="27">
        <f>SUM(W26:W28)</f>
        <v>1050.1</v>
      </c>
      <c r="X29" s="28"/>
      <c r="Y29" s="20"/>
    </row>
    <row r="30" spans="10:25" ht="9" customHeight="1">
      <c r="J30" s="8"/>
      <c r="K30" s="8"/>
      <c r="L30" s="8"/>
      <c r="Y30" s="20"/>
    </row>
    <row r="31" spans="2:12" ht="14.25" customHeight="1">
      <c r="B31" s="3" t="s">
        <v>28</v>
      </c>
      <c r="J31" s="8"/>
      <c r="K31" s="8"/>
      <c r="L31" s="8"/>
    </row>
    <row r="32" spans="2:12" ht="14.25" customHeight="1">
      <c r="B32" s="3"/>
      <c r="C32" s="11" t="s">
        <v>44</v>
      </c>
      <c r="D32" s="11"/>
      <c r="E32" s="11"/>
      <c r="F32" s="46">
        <v>321.6</v>
      </c>
      <c r="G32" t="s">
        <v>17</v>
      </c>
      <c r="J32" s="8"/>
      <c r="K32" s="8"/>
      <c r="L32" s="8"/>
    </row>
    <row r="33" spans="3:24" ht="13.5">
      <c r="C33" s="11" t="s">
        <v>35</v>
      </c>
      <c r="J33" s="39">
        <f aca="true" t="shared" si="8" ref="J33:T33">-J23+J29</f>
        <v>241.0999999999999</v>
      </c>
      <c r="K33" s="39">
        <f t="shared" si="8"/>
        <v>241.0999999999999</v>
      </c>
      <c r="L33" s="39">
        <f t="shared" si="8"/>
        <v>241.0999999999999</v>
      </c>
      <c r="M33" s="39">
        <f t="shared" si="8"/>
        <v>241.0999999999999</v>
      </c>
      <c r="N33" s="39">
        <f t="shared" si="8"/>
        <v>131.0999999999999</v>
      </c>
      <c r="O33" s="39">
        <f t="shared" si="8"/>
        <v>241.0999999999999</v>
      </c>
      <c r="P33" s="39">
        <f t="shared" si="8"/>
        <v>-509.9000000000001</v>
      </c>
      <c r="Q33" s="39">
        <f t="shared" si="8"/>
        <v>-786.9000000000001</v>
      </c>
      <c r="R33" s="39">
        <f t="shared" si="8"/>
        <v>-509.9000000000001</v>
      </c>
      <c r="S33" s="39">
        <f t="shared" si="8"/>
        <v>-509.9000000000001</v>
      </c>
      <c r="T33" s="39">
        <f t="shared" si="8"/>
        <v>-619.9000000000001</v>
      </c>
      <c r="U33" s="31">
        <f>+T35-U23+U29</f>
        <v>-1147.2000000000012</v>
      </c>
      <c r="V33" s="27">
        <f>+U35-V23+V29</f>
        <v>-1016.1000000000013</v>
      </c>
      <c r="W33" s="27">
        <f>+V35-W23+W29</f>
        <v>-885.0000000000014</v>
      </c>
      <c r="X33" s="28"/>
    </row>
    <row r="34" spans="3:24" ht="13.5">
      <c r="C34" s="11" t="s">
        <v>29</v>
      </c>
      <c r="G34" t="s">
        <v>17</v>
      </c>
      <c r="J34" s="8"/>
      <c r="K34" s="24">
        <f>J22</f>
        <v>0</v>
      </c>
      <c r="L34" s="24">
        <f aca="true" t="shared" si="9" ref="L34:R34">K22</f>
        <v>0</v>
      </c>
      <c r="M34" s="24">
        <f t="shared" si="9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Q34" s="24">
        <f t="shared" si="9"/>
        <v>0</v>
      </c>
      <c r="R34" s="24">
        <f t="shared" si="9"/>
        <v>0</v>
      </c>
      <c r="S34" s="24">
        <f>R22</f>
        <v>0</v>
      </c>
      <c r="T34" s="24">
        <f>S22</f>
        <v>0</v>
      </c>
      <c r="U34" s="34">
        <f>T34</f>
        <v>0</v>
      </c>
      <c r="V34" s="34">
        <f>U34</f>
        <v>0</v>
      </c>
      <c r="W34" s="2">
        <f>52.08*9+104.17*4</f>
        <v>885.4</v>
      </c>
      <c r="X34" s="35"/>
    </row>
    <row r="35" spans="3:24" ht="21" customHeight="1">
      <c r="C35" s="11" t="s">
        <v>30</v>
      </c>
      <c r="G35" t="s">
        <v>17</v>
      </c>
      <c r="J35" s="17">
        <f>F32+J33+J34</f>
        <v>562.6999999999999</v>
      </c>
      <c r="K35" s="17">
        <f>J35+K33+K34</f>
        <v>803.7999999999998</v>
      </c>
      <c r="L35" s="17">
        <f aca="true" t="shared" si="10" ref="L35:T35">K35+L33+L34</f>
        <v>1044.8999999999996</v>
      </c>
      <c r="M35" s="17">
        <f t="shared" si="10"/>
        <v>1285.9999999999995</v>
      </c>
      <c r="N35" s="17">
        <f t="shared" si="10"/>
        <v>1417.0999999999995</v>
      </c>
      <c r="O35" s="17">
        <f t="shared" si="10"/>
        <v>1658.1999999999994</v>
      </c>
      <c r="P35" s="17">
        <f t="shared" si="10"/>
        <v>1148.2999999999993</v>
      </c>
      <c r="Q35" s="39">
        <f t="shared" si="10"/>
        <v>361.3999999999992</v>
      </c>
      <c r="R35" s="39">
        <f t="shared" si="10"/>
        <v>-148.5000000000009</v>
      </c>
      <c r="S35" s="39">
        <f>R35+S33</f>
        <v>-658.400000000001</v>
      </c>
      <c r="T35" s="39">
        <f t="shared" si="10"/>
        <v>-1278.300000000001</v>
      </c>
      <c r="U35" s="27">
        <f>U33</f>
        <v>-1147.2000000000012</v>
      </c>
      <c r="V35" s="27">
        <f>V33</f>
        <v>-1016.1000000000013</v>
      </c>
      <c r="W35" s="27">
        <f>W33</f>
        <v>-885.0000000000014</v>
      </c>
      <c r="X35" s="37"/>
    </row>
    <row r="36" spans="3:20" ht="13.5">
      <c r="C36" s="11" t="s">
        <v>37</v>
      </c>
      <c r="J36" s="26">
        <f>H20+J20</f>
        <v>160</v>
      </c>
      <c r="K36" s="26">
        <f>J36+K20</f>
        <v>240</v>
      </c>
      <c r="L36" s="26">
        <f aca="true" t="shared" si="11" ref="L36:T36">K36+L20</f>
        <v>320</v>
      </c>
      <c r="M36" s="26">
        <f t="shared" si="11"/>
        <v>400</v>
      </c>
      <c r="N36" s="26">
        <f t="shared" si="11"/>
        <v>480</v>
      </c>
      <c r="O36" s="26">
        <f t="shared" si="11"/>
        <v>560</v>
      </c>
      <c r="P36" s="26">
        <f t="shared" si="11"/>
        <v>640</v>
      </c>
      <c r="Q36" s="26">
        <f t="shared" si="11"/>
        <v>720</v>
      </c>
      <c r="R36" s="26">
        <f>Q36+R20</f>
        <v>800</v>
      </c>
      <c r="S36" s="26">
        <f t="shared" si="11"/>
        <v>880</v>
      </c>
      <c r="T36" s="26">
        <f t="shared" si="11"/>
        <v>960</v>
      </c>
    </row>
    <row r="37" spans="3:20" ht="13.5">
      <c r="C37" s="11" t="s">
        <v>29</v>
      </c>
      <c r="L37" s="40">
        <f>L34</f>
        <v>0</v>
      </c>
      <c r="M37" s="40">
        <f>L37+M34</f>
        <v>0</v>
      </c>
      <c r="N37" s="40">
        <f aca="true" t="shared" si="12" ref="N37:T37">M37+N34</f>
        <v>0</v>
      </c>
      <c r="O37" s="40">
        <f t="shared" si="12"/>
        <v>0</v>
      </c>
      <c r="P37" s="40">
        <f t="shared" si="12"/>
        <v>0</v>
      </c>
      <c r="Q37" s="40">
        <f t="shared" si="12"/>
        <v>0</v>
      </c>
      <c r="R37" s="40">
        <f t="shared" si="12"/>
        <v>0</v>
      </c>
      <c r="S37" s="40">
        <f t="shared" si="12"/>
        <v>0</v>
      </c>
      <c r="T37" s="40">
        <f t="shared" si="12"/>
        <v>0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scale="8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7"/>
  <sheetViews>
    <sheetView tabSelected="1" zoomScale="85" zoomScaleNormal="85" workbookViewId="0" topLeftCell="A1">
      <selection activeCell="F18" sqref="F18"/>
    </sheetView>
  </sheetViews>
  <sheetFormatPr defaultColWidth="11.421875" defaultRowHeight="15"/>
  <cols>
    <col min="1" max="1" width="1.421875" style="0" customWidth="1"/>
    <col min="2" max="2" width="5.421875" style="0" customWidth="1"/>
    <col min="3" max="3" width="2.7109375" style="0" customWidth="1"/>
    <col min="6" max="6" width="11.140625" style="0" customWidth="1"/>
    <col min="7" max="7" width="14.8515625" style="0" customWidth="1"/>
    <col min="8" max="8" width="13.28125" style="0" customWidth="1"/>
    <col min="9" max="9" width="2.140625" style="0" customWidth="1"/>
    <col min="10" max="10" width="12.7109375" style="1" customWidth="1"/>
    <col min="11" max="11" width="11.00390625" style="1" customWidth="1"/>
    <col min="12" max="13" width="13.28125" style="1" customWidth="1"/>
    <col min="14" max="20" width="11.00390625" style="1" customWidth="1"/>
    <col min="21" max="23" width="11.00390625" style="2" customWidth="1"/>
  </cols>
  <sheetData>
    <row r="1" ht="18.75">
      <c r="B1" s="44" t="s">
        <v>42</v>
      </c>
    </row>
    <row r="2" ht="17.25">
      <c r="B2" s="48" t="s">
        <v>48</v>
      </c>
    </row>
    <row r="3" ht="15">
      <c r="B3" t="s">
        <v>40</v>
      </c>
    </row>
    <row r="4" spans="7:25" ht="15">
      <c r="G4" s="3" t="s">
        <v>0</v>
      </c>
      <c r="H4" s="3" t="s">
        <v>1</v>
      </c>
      <c r="I4" s="3"/>
      <c r="J4" s="5">
        <v>41972</v>
      </c>
      <c r="K4" s="5">
        <v>42003</v>
      </c>
      <c r="L4" s="5">
        <v>42032</v>
      </c>
      <c r="M4" s="5">
        <v>42062</v>
      </c>
      <c r="N4" s="5">
        <v>42093</v>
      </c>
      <c r="O4" s="5">
        <v>42123</v>
      </c>
      <c r="P4" s="5">
        <v>42154</v>
      </c>
      <c r="Q4" s="5">
        <v>42184</v>
      </c>
      <c r="R4" s="5">
        <v>42215</v>
      </c>
      <c r="S4" s="5">
        <v>42246</v>
      </c>
      <c r="T4" s="5">
        <v>42277</v>
      </c>
      <c r="U4" s="6">
        <f>+T4+30</f>
        <v>42307</v>
      </c>
      <c r="V4" s="6">
        <f>+U4+31</f>
        <v>42338</v>
      </c>
      <c r="W4" s="6">
        <f>+V4+31</f>
        <v>42369</v>
      </c>
      <c r="X4" s="4"/>
      <c r="Y4" s="3" t="s">
        <v>2</v>
      </c>
    </row>
    <row r="5" ht="15">
      <c r="B5" s="3" t="s">
        <v>43</v>
      </c>
    </row>
    <row r="6" spans="3:24" ht="15">
      <c r="C6" t="s">
        <v>4</v>
      </c>
      <c r="G6" t="s">
        <v>5</v>
      </c>
      <c r="H6" s="7">
        <v>60</v>
      </c>
      <c r="I6" s="7"/>
      <c r="J6" s="8">
        <v>60</v>
      </c>
      <c r="K6" s="8">
        <v>60</v>
      </c>
      <c r="L6" s="8">
        <v>60</v>
      </c>
      <c r="M6" s="8">
        <v>60</v>
      </c>
      <c r="N6" s="8">
        <v>60</v>
      </c>
      <c r="O6" s="8">
        <v>60</v>
      </c>
      <c r="P6" s="8">
        <v>60</v>
      </c>
      <c r="Q6" s="8">
        <v>60</v>
      </c>
      <c r="R6" s="8">
        <v>60</v>
      </c>
      <c r="S6" s="8">
        <v>60</v>
      </c>
      <c r="T6" s="8">
        <v>60</v>
      </c>
      <c r="U6" s="2">
        <v>60</v>
      </c>
      <c r="V6" s="2">
        <v>60</v>
      </c>
      <c r="W6" s="2">
        <v>60</v>
      </c>
      <c r="X6" s="9"/>
    </row>
    <row r="7" spans="3:23" s="7" customFormat="1" ht="15">
      <c r="C7" t="s">
        <v>6</v>
      </c>
      <c r="D7"/>
      <c r="E7"/>
      <c r="G7" s="7" t="s">
        <v>7</v>
      </c>
      <c r="H7" s="7">
        <f>11+5+5</f>
        <v>21</v>
      </c>
      <c r="J7" s="8">
        <f>$H$7</f>
        <v>21</v>
      </c>
      <c r="K7" s="8">
        <f aca="true" t="shared" si="0" ref="K7:T7">$H$7</f>
        <v>21</v>
      </c>
      <c r="L7" s="8">
        <f t="shared" si="0"/>
        <v>21</v>
      </c>
      <c r="M7" s="8">
        <f t="shared" si="0"/>
        <v>21</v>
      </c>
      <c r="N7" s="8">
        <f t="shared" si="0"/>
        <v>21</v>
      </c>
      <c r="O7" s="8">
        <f t="shared" si="0"/>
        <v>21</v>
      </c>
      <c r="P7" s="8">
        <f t="shared" si="0"/>
        <v>21</v>
      </c>
      <c r="Q7" s="8">
        <f t="shared" si="0"/>
        <v>21</v>
      </c>
      <c r="R7" s="8">
        <f t="shared" si="0"/>
        <v>21</v>
      </c>
      <c r="S7" s="8">
        <f t="shared" si="0"/>
        <v>21</v>
      </c>
      <c r="T7" s="8">
        <f t="shared" si="0"/>
        <v>21</v>
      </c>
      <c r="U7" s="2">
        <v>17.5</v>
      </c>
      <c r="V7" s="2">
        <v>17.5</v>
      </c>
      <c r="W7" s="2">
        <v>17.5</v>
      </c>
    </row>
    <row r="8" spans="8:15" ht="15">
      <c r="H8" s="7"/>
      <c r="I8" s="7"/>
      <c r="J8" s="8"/>
      <c r="K8" s="8"/>
      <c r="L8" s="8"/>
      <c r="M8" s="8"/>
      <c r="N8" s="8"/>
      <c r="O8" s="8"/>
    </row>
    <row r="9" spans="7:27" ht="15">
      <c r="G9" s="3" t="s">
        <v>0</v>
      </c>
      <c r="H9" s="3" t="s">
        <v>1</v>
      </c>
      <c r="I9" s="3"/>
      <c r="J9" s="8"/>
      <c r="K9" s="10"/>
      <c r="L9" s="10"/>
      <c r="M9" s="10"/>
      <c r="N9" s="8"/>
      <c r="O9" s="8"/>
      <c r="Y9" s="3" t="s">
        <v>2</v>
      </c>
      <c r="AA9" s="3" t="s">
        <v>8</v>
      </c>
    </row>
    <row r="10" spans="2:15" ht="15">
      <c r="B10" s="3" t="s">
        <v>39</v>
      </c>
      <c r="J10" s="8"/>
      <c r="K10" s="8"/>
      <c r="L10" s="8"/>
      <c r="M10" s="8"/>
      <c r="N10" s="8"/>
      <c r="O10" s="8"/>
    </row>
    <row r="11" spans="3:27" ht="12.75" customHeight="1">
      <c r="C11" s="11" t="s">
        <v>9</v>
      </c>
      <c r="H11" s="12"/>
      <c r="I11" s="12"/>
      <c r="J11" s="14"/>
      <c r="K11" s="15"/>
      <c r="L11" s="13"/>
      <c r="M11" s="13"/>
      <c r="N11" s="8"/>
      <c r="O11" s="8"/>
      <c r="AA11" s="16"/>
    </row>
    <row r="12" spans="4:27" ht="15">
      <c r="D12" t="s">
        <v>10</v>
      </c>
      <c r="G12" t="s">
        <v>11</v>
      </c>
      <c r="H12" s="13">
        <v>480</v>
      </c>
      <c r="I12" s="13"/>
      <c r="J12" s="17">
        <v>480</v>
      </c>
      <c r="K12" s="17">
        <f>$H$12</f>
        <v>480</v>
      </c>
      <c r="L12" s="17">
        <f>$H$12</f>
        <v>480</v>
      </c>
      <c r="M12" s="17">
        <f>$H$12</f>
        <v>480</v>
      </c>
      <c r="N12" s="17">
        <v>480</v>
      </c>
      <c r="O12" s="17">
        <v>480</v>
      </c>
      <c r="P12" s="45">
        <f>$H$12*2</f>
        <v>960</v>
      </c>
      <c r="Q12" s="45">
        <f>$H$12*2</f>
        <v>960</v>
      </c>
      <c r="R12" s="45">
        <f>$H$12*2</f>
        <v>960</v>
      </c>
      <c r="S12" s="45">
        <f>$H$12*2</f>
        <v>960</v>
      </c>
      <c r="T12" s="45">
        <f>$H$12*2</f>
        <v>960</v>
      </c>
      <c r="U12" s="19">
        <v>480</v>
      </c>
      <c r="V12" s="19">
        <v>480</v>
      </c>
      <c r="W12" s="19">
        <v>480</v>
      </c>
      <c r="X12" s="7"/>
      <c r="Y12" s="20"/>
      <c r="AA12" s="16"/>
    </row>
    <row r="13" spans="4:27" ht="15">
      <c r="D13" t="s">
        <v>12</v>
      </c>
      <c r="G13" t="s">
        <v>11</v>
      </c>
      <c r="H13" s="13">
        <v>209</v>
      </c>
      <c r="I13" s="13"/>
      <c r="J13" s="17">
        <v>209</v>
      </c>
      <c r="K13" s="17">
        <f>$H$13</f>
        <v>209</v>
      </c>
      <c r="L13" s="17">
        <f>$H$13</f>
        <v>209</v>
      </c>
      <c r="M13" s="17">
        <f>$H$13</f>
        <v>209</v>
      </c>
      <c r="N13" s="17">
        <v>209</v>
      </c>
      <c r="O13" s="17">
        <v>209</v>
      </c>
      <c r="P13" s="45">
        <v>480</v>
      </c>
      <c r="Q13" s="45">
        <v>480</v>
      </c>
      <c r="R13" s="45">
        <v>480</v>
      </c>
      <c r="S13" s="45">
        <v>480</v>
      </c>
      <c r="T13" s="45">
        <v>480</v>
      </c>
      <c r="U13" s="19">
        <v>209</v>
      </c>
      <c r="V13" s="19">
        <v>209</v>
      </c>
      <c r="W13" s="19">
        <v>209</v>
      </c>
      <c r="X13" s="7"/>
      <c r="Y13" s="20"/>
      <c r="AA13" s="16"/>
    </row>
    <row r="14" spans="4:27" ht="15">
      <c r="D14" t="s">
        <v>32</v>
      </c>
      <c r="G14" t="s">
        <v>11</v>
      </c>
      <c r="H14" s="1">
        <v>180</v>
      </c>
      <c r="I14" s="12"/>
      <c r="J14" s="17">
        <f aca="true" t="shared" si="1" ref="J14:T14">$H$14</f>
        <v>180</v>
      </c>
      <c r="K14" s="17">
        <f t="shared" si="1"/>
        <v>180</v>
      </c>
      <c r="L14" s="17">
        <f t="shared" si="1"/>
        <v>180</v>
      </c>
      <c r="M14" s="17">
        <f t="shared" si="1"/>
        <v>180</v>
      </c>
      <c r="N14" s="17">
        <f t="shared" si="1"/>
        <v>180</v>
      </c>
      <c r="O14" s="17">
        <f t="shared" si="1"/>
        <v>180</v>
      </c>
      <c r="P14" s="17">
        <f t="shared" si="1"/>
        <v>180</v>
      </c>
      <c r="Q14" s="17">
        <f t="shared" si="1"/>
        <v>180</v>
      </c>
      <c r="R14" s="17">
        <f t="shared" si="1"/>
        <v>180</v>
      </c>
      <c r="S14" s="17">
        <f t="shared" si="1"/>
        <v>180</v>
      </c>
      <c r="T14" s="17">
        <f t="shared" si="1"/>
        <v>180</v>
      </c>
      <c r="U14" s="2">
        <f aca="true" t="shared" si="2" ref="U14:W15">+T14</f>
        <v>180</v>
      </c>
      <c r="V14" s="2">
        <f t="shared" si="2"/>
        <v>180</v>
      </c>
      <c r="W14" s="2">
        <f t="shared" si="2"/>
        <v>180</v>
      </c>
      <c r="X14" s="7"/>
      <c r="Y14" s="20" t="s">
        <v>13</v>
      </c>
      <c r="AA14" s="21"/>
    </row>
    <row r="15" spans="4:27" ht="15">
      <c r="D15" s="7" t="s">
        <v>14</v>
      </c>
      <c r="G15" t="s">
        <v>11</v>
      </c>
      <c r="H15" s="1">
        <v>50</v>
      </c>
      <c r="I15" s="12"/>
      <c r="J15" s="17">
        <f aca="true" t="shared" si="3" ref="J15:T15">$H$15</f>
        <v>50</v>
      </c>
      <c r="K15" s="17">
        <f t="shared" si="3"/>
        <v>50</v>
      </c>
      <c r="L15" s="17">
        <f t="shared" si="3"/>
        <v>50</v>
      </c>
      <c r="M15" s="17">
        <f t="shared" si="3"/>
        <v>50</v>
      </c>
      <c r="N15" s="17">
        <f t="shared" si="3"/>
        <v>50</v>
      </c>
      <c r="O15" s="17">
        <f t="shared" si="3"/>
        <v>50</v>
      </c>
      <c r="P15" s="17">
        <f t="shared" si="3"/>
        <v>50</v>
      </c>
      <c r="Q15" s="17">
        <f t="shared" si="3"/>
        <v>50</v>
      </c>
      <c r="R15" s="17">
        <f t="shared" si="3"/>
        <v>50</v>
      </c>
      <c r="S15" s="17">
        <f t="shared" si="3"/>
        <v>50</v>
      </c>
      <c r="T15" s="17">
        <f t="shared" si="3"/>
        <v>50</v>
      </c>
      <c r="U15" s="22">
        <f t="shared" si="2"/>
        <v>50</v>
      </c>
      <c r="V15" s="22">
        <f t="shared" si="2"/>
        <v>50</v>
      </c>
      <c r="W15" s="22">
        <f t="shared" si="2"/>
        <v>50</v>
      </c>
      <c r="X15" s="7"/>
      <c r="Y15" s="20"/>
      <c r="AA15" s="23"/>
    </row>
    <row r="16" spans="4:24" ht="15">
      <c r="D16" s="49" t="s">
        <v>45</v>
      </c>
      <c r="E16" s="49"/>
      <c r="G16" t="s">
        <v>11</v>
      </c>
      <c r="H16" s="1">
        <v>20</v>
      </c>
      <c r="I16" s="12"/>
      <c r="J16" s="17">
        <f aca="true" t="shared" si="4" ref="J16:T16">$H$16</f>
        <v>20</v>
      </c>
      <c r="K16" s="17">
        <f t="shared" si="4"/>
        <v>20</v>
      </c>
      <c r="L16" s="17">
        <f t="shared" si="4"/>
        <v>20</v>
      </c>
      <c r="M16" s="17">
        <f t="shared" si="4"/>
        <v>20</v>
      </c>
      <c r="N16" s="17">
        <f t="shared" si="4"/>
        <v>20</v>
      </c>
      <c r="O16" s="17">
        <f t="shared" si="4"/>
        <v>20</v>
      </c>
      <c r="P16" s="17">
        <f t="shared" si="4"/>
        <v>20</v>
      </c>
      <c r="Q16" s="17">
        <f t="shared" si="4"/>
        <v>20</v>
      </c>
      <c r="R16" s="17">
        <f t="shared" si="4"/>
        <v>20</v>
      </c>
      <c r="S16" s="17">
        <f t="shared" si="4"/>
        <v>20</v>
      </c>
      <c r="T16" s="17">
        <f t="shared" si="4"/>
        <v>20</v>
      </c>
      <c r="U16" s="7"/>
      <c r="V16" s="20"/>
      <c r="W16"/>
      <c r="X16" s="23"/>
    </row>
    <row r="17" spans="3:27" ht="15">
      <c r="C17" s="11" t="s">
        <v>15</v>
      </c>
      <c r="H17" s="1"/>
      <c r="I17" s="12"/>
      <c r="J17" s="8"/>
      <c r="K17" s="8"/>
      <c r="L17" s="8"/>
      <c r="M17" s="13"/>
      <c r="N17" s="8"/>
      <c r="O17" s="8"/>
      <c r="Y17" s="20"/>
      <c r="AA17" s="16"/>
    </row>
    <row r="18" spans="3:27" ht="15">
      <c r="C18" s="11"/>
      <c r="D18" t="s">
        <v>16</v>
      </c>
      <c r="G18" t="s">
        <v>17</v>
      </c>
      <c r="H18" s="13">
        <f>279/12</f>
        <v>23.25</v>
      </c>
      <c r="I18" s="13"/>
      <c r="J18" s="13"/>
      <c r="K18" s="13"/>
      <c r="L18" s="13"/>
      <c r="M18" s="13"/>
      <c r="N18" s="13"/>
      <c r="O18" s="13"/>
      <c r="P18" s="13"/>
      <c r="Q18" s="13">
        <v>276.6</v>
      </c>
      <c r="R18" s="13"/>
      <c r="S18" s="13"/>
      <c r="T18" s="13"/>
      <c r="U18" s="22"/>
      <c r="V18" s="22"/>
      <c r="W18" s="22"/>
      <c r="X18" s="13"/>
      <c r="Y18" s="20"/>
      <c r="AA18" s="16"/>
    </row>
    <row r="19" spans="3:27" ht="15">
      <c r="C19" s="11"/>
      <c r="D19" t="s">
        <v>18</v>
      </c>
      <c r="G19" t="s">
        <v>17</v>
      </c>
      <c r="H19" s="13">
        <f>220/12</f>
        <v>18.333333333333332</v>
      </c>
      <c r="I19" s="13"/>
      <c r="J19" s="13"/>
      <c r="K19" s="13"/>
      <c r="L19" s="13"/>
      <c r="M19" s="13"/>
      <c r="N19" s="13">
        <v>110</v>
      </c>
      <c r="O19" s="13"/>
      <c r="P19" s="13"/>
      <c r="Q19" s="13"/>
      <c r="R19" s="13"/>
      <c r="S19" s="13"/>
      <c r="T19" s="13">
        <v>110</v>
      </c>
      <c r="U19" s="22"/>
      <c r="V19" s="22"/>
      <c r="W19" s="22"/>
      <c r="X19" s="13"/>
      <c r="Y19" s="20"/>
      <c r="AA19" s="16"/>
    </row>
    <row r="20" spans="3:27" ht="15">
      <c r="C20" s="11" t="s">
        <v>33</v>
      </c>
      <c r="H20" s="13">
        <v>80</v>
      </c>
      <c r="I20" s="13"/>
      <c r="J20" s="13">
        <f aca="true" t="shared" si="5" ref="J20:T20">$H$20</f>
        <v>80</v>
      </c>
      <c r="K20" s="13">
        <f t="shared" si="5"/>
        <v>80</v>
      </c>
      <c r="L20" s="13">
        <f t="shared" si="5"/>
        <v>80</v>
      </c>
      <c r="M20" s="13">
        <f t="shared" si="5"/>
        <v>80</v>
      </c>
      <c r="N20" s="13">
        <f t="shared" si="5"/>
        <v>80</v>
      </c>
      <c r="O20" s="13">
        <f t="shared" si="5"/>
        <v>80</v>
      </c>
      <c r="P20" s="13">
        <f t="shared" si="5"/>
        <v>80</v>
      </c>
      <c r="Q20" s="13">
        <f t="shared" si="5"/>
        <v>80</v>
      </c>
      <c r="R20" s="13">
        <f t="shared" si="5"/>
        <v>80</v>
      </c>
      <c r="S20" s="13">
        <f t="shared" si="5"/>
        <v>80</v>
      </c>
      <c r="T20" s="13">
        <f t="shared" si="5"/>
        <v>80</v>
      </c>
      <c r="U20" s="22"/>
      <c r="V20" s="22"/>
      <c r="W20" s="22"/>
      <c r="X20" s="13"/>
      <c r="Y20" s="20"/>
      <c r="AA20" s="16"/>
    </row>
    <row r="21" spans="3:27" ht="15">
      <c r="C21" s="11" t="s">
        <v>46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2"/>
      <c r="V21" s="22"/>
      <c r="W21" s="22"/>
      <c r="X21" s="13"/>
      <c r="Y21" s="20"/>
      <c r="AA21" s="16"/>
    </row>
    <row r="22" spans="3:27" ht="15">
      <c r="C22" s="11" t="s">
        <v>19</v>
      </c>
      <c r="D22" s="7"/>
      <c r="H22" s="13"/>
      <c r="I22" s="13"/>
      <c r="J22" s="24"/>
      <c r="K22" s="24"/>
      <c r="L22" s="24"/>
      <c r="M22" s="24"/>
      <c r="N22" s="24"/>
      <c r="O22" s="24"/>
      <c r="P22" s="24"/>
      <c r="Q22" s="24"/>
      <c r="R22" s="13"/>
      <c r="S22" s="13"/>
      <c r="Y22" s="20"/>
      <c r="AA22" s="16"/>
    </row>
    <row r="23" spans="3:27" ht="15.75">
      <c r="C23" s="11" t="s">
        <v>20</v>
      </c>
      <c r="G23" t="s">
        <v>21</v>
      </c>
      <c r="H23" s="13">
        <f>SUM(H12:H22)</f>
        <v>1060.5833333333335</v>
      </c>
      <c r="I23" s="13"/>
      <c r="J23" s="43">
        <f aca="true" t="shared" si="6" ref="J23:W23">SUM(J12:J22)</f>
        <v>1019</v>
      </c>
      <c r="K23" s="43">
        <f t="shared" si="6"/>
        <v>1019</v>
      </c>
      <c r="L23" s="43">
        <f t="shared" si="6"/>
        <v>1019</v>
      </c>
      <c r="M23" s="43">
        <f t="shared" si="6"/>
        <v>1019</v>
      </c>
      <c r="N23" s="43">
        <f t="shared" si="6"/>
        <v>1129</v>
      </c>
      <c r="O23" s="43">
        <f t="shared" si="6"/>
        <v>1019</v>
      </c>
      <c r="P23" s="43">
        <f t="shared" si="6"/>
        <v>1770</v>
      </c>
      <c r="Q23" s="43">
        <f t="shared" si="6"/>
        <v>2046.6</v>
      </c>
      <c r="R23" s="43">
        <f t="shared" si="6"/>
        <v>1770</v>
      </c>
      <c r="S23" s="43">
        <f t="shared" si="6"/>
        <v>1770</v>
      </c>
      <c r="T23" s="43">
        <f t="shared" si="6"/>
        <v>1880</v>
      </c>
      <c r="U23" s="22">
        <f t="shared" si="6"/>
        <v>919</v>
      </c>
      <c r="V23" s="22">
        <f t="shared" si="6"/>
        <v>919</v>
      </c>
      <c r="W23" s="22">
        <f t="shared" si="6"/>
        <v>919</v>
      </c>
      <c r="X23" s="13"/>
      <c r="Y23" s="20"/>
      <c r="AA23" s="16"/>
    </row>
    <row r="24" spans="8:27" ht="15">
      <c r="H24" s="12"/>
      <c r="I24" s="12"/>
      <c r="J24" s="8"/>
      <c r="K24" s="13"/>
      <c r="L24" s="13"/>
      <c r="M24" s="13"/>
      <c r="N24" s="8"/>
      <c r="O24" s="8"/>
      <c r="Y24" s="20"/>
      <c r="AA24" s="16"/>
    </row>
    <row r="25" spans="2:27" ht="15">
      <c r="B25" s="3" t="s">
        <v>22</v>
      </c>
      <c r="H25" s="12"/>
      <c r="I25" s="12"/>
      <c r="J25" s="8"/>
      <c r="K25" s="13"/>
      <c r="L25" s="13"/>
      <c r="M25" s="13"/>
      <c r="N25" s="8"/>
      <c r="O25" s="8"/>
      <c r="Y25" s="20"/>
      <c r="AA25" s="16"/>
    </row>
    <row r="26" spans="3:27" ht="15">
      <c r="C26" s="11" t="s">
        <v>23</v>
      </c>
      <c r="D26" s="11"/>
      <c r="G26" t="s">
        <v>11</v>
      </c>
      <c r="H26" s="12"/>
      <c r="I26" s="12"/>
      <c r="J26" s="13">
        <f aca="true" t="shared" si="7" ref="J26:S26">+J7*J6</f>
        <v>1260</v>
      </c>
      <c r="K26" s="13">
        <f t="shared" si="7"/>
        <v>1260</v>
      </c>
      <c r="L26" s="13">
        <f t="shared" si="7"/>
        <v>1260</v>
      </c>
      <c r="M26" s="13">
        <f t="shared" si="7"/>
        <v>1260</v>
      </c>
      <c r="N26" s="13">
        <f t="shared" si="7"/>
        <v>1260</v>
      </c>
      <c r="O26" s="13">
        <f t="shared" si="7"/>
        <v>1260</v>
      </c>
      <c r="P26" s="13">
        <f t="shared" si="7"/>
        <v>1260</v>
      </c>
      <c r="Q26" s="13">
        <f t="shared" si="7"/>
        <v>1260</v>
      </c>
      <c r="R26" s="13">
        <f t="shared" si="7"/>
        <v>1260</v>
      </c>
      <c r="S26" s="13">
        <f t="shared" si="7"/>
        <v>1260</v>
      </c>
      <c r="T26" s="13">
        <f>+T7*T6</f>
        <v>1260</v>
      </c>
      <c r="U26" s="25">
        <f>+U7*U6</f>
        <v>1050</v>
      </c>
      <c r="V26" s="25">
        <f>+V7*V6</f>
        <v>1050</v>
      </c>
      <c r="W26" s="25">
        <f>+W7*W6</f>
        <v>1050</v>
      </c>
      <c r="X26" s="12"/>
      <c r="Y26" s="20"/>
      <c r="AA26" s="16"/>
    </row>
    <row r="27" spans="3:27" ht="15">
      <c r="C27" s="11" t="s">
        <v>24</v>
      </c>
      <c r="D27" s="11"/>
      <c r="H27" s="12"/>
      <c r="I27" s="12"/>
      <c r="J27" s="13"/>
      <c r="K27" s="13"/>
      <c r="L27" s="47">
        <v>500</v>
      </c>
      <c r="M27" s="47">
        <v>500</v>
      </c>
      <c r="N27" s="8"/>
      <c r="O27" s="8"/>
      <c r="P27" s="41">
        <v>600</v>
      </c>
      <c r="Y27" s="20"/>
      <c r="AA27" s="16"/>
    </row>
    <row r="28" spans="3:27" ht="15">
      <c r="C28" s="11" t="s">
        <v>25</v>
      </c>
      <c r="D28" s="11"/>
      <c r="G28" t="s">
        <v>11</v>
      </c>
      <c r="H28">
        <v>0.1</v>
      </c>
      <c r="J28" s="8">
        <f aca="true" t="shared" si="8" ref="J28:T28">+$H$28</f>
        <v>0.1</v>
      </c>
      <c r="K28" s="8">
        <f t="shared" si="8"/>
        <v>0.1</v>
      </c>
      <c r="L28" s="8">
        <f t="shared" si="8"/>
        <v>0.1</v>
      </c>
      <c r="M28" s="8">
        <f t="shared" si="8"/>
        <v>0.1</v>
      </c>
      <c r="N28" s="8">
        <f t="shared" si="8"/>
        <v>0.1</v>
      </c>
      <c r="O28" s="8">
        <f t="shared" si="8"/>
        <v>0.1</v>
      </c>
      <c r="P28" s="8">
        <f t="shared" si="8"/>
        <v>0.1</v>
      </c>
      <c r="Q28" s="8">
        <f t="shared" si="8"/>
        <v>0.1</v>
      </c>
      <c r="R28" s="8">
        <f t="shared" si="8"/>
        <v>0.1</v>
      </c>
      <c r="S28" s="8">
        <f t="shared" si="8"/>
        <v>0.1</v>
      </c>
      <c r="T28" s="8">
        <f t="shared" si="8"/>
        <v>0.1</v>
      </c>
      <c r="U28" s="2">
        <f>+T28</f>
        <v>0.1</v>
      </c>
      <c r="V28" s="2">
        <f>+U28</f>
        <v>0.1</v>
      </c>
      <c r="W28" s="2">
        <f>+V28</f>
        <v>0.1</v>
      </c>
      <c r="X28" s="7"/>
      <c r="Y28" s="20" t="s">
        <v>26</v>
      </c>
      <c r="AA28" s="16"/>
    </row>
    <row r="29" spans="3:25" ht="15">
      <c r="C29" s="11" t="s">
        <v>27</v>
      </c>
      <c r="G29" t="s">
        <v>17</v>
      </c>
      <c r="J29" s="42">
        <f aca="true" t="shared" si="9" ref="J29:S29">SUM(J26:J28)</f>
        <v>1260.1</v>
      </c>
      <c r="K29" s="42">
        <f t="shared" si="9"/>
        <v>1260.1</v>
      </c>
      <c r="L29" s="42">
        <f t="shared" si="9"/>
        <v>1760.1</v>
      </c>
      <c r="M29" s="42">
        <f t="shared" si="9"/>
        <v>1760.1</v>
      </c>
      <c r="N29" s="42">
        <f t="shared" si="9"/>
        <v>1260.1</v>
      </c>
      <c r="O29" s="42">
        <f t="shared" si="9"/>
        <v>1260.1</v>
      </c>
      <c r="P29" s="42">
        <f t="shared" si="9"/>
        <v>1860.1</v>
      </c>
      <c r="Q29" s="42">
        <f t="shared" si="9"/>
        <v>1260.1</v>
      </c>
      <c r="R29" s="42">
        <f t="shared" si="9"/>
        <v>1260.1</v>
      </c>
      <c r="S29" s="42">
        <f t="shared" si="9"/>
        <v>1260.1</v>
      </c>
      <c r="T29" s="42">
        <f>SUM(T26:T28)</f>
        <v>1260.1</v>
      </c>
      <c r="U29" s="27">
        <f>SUM(U26:U28)</f>
        <v>1050.1</v>
      </c>
      <c r="V29" s="27">
        <f>SUM(V26:V28)</f>
        <v>1050.1</v>
      </c>
      <c r="W29" s="27">
        <f>SUM(W26:W28)</f>
        <v>1050.1</v>
      </c>
      <c r="X29" s="28"/>
      <c r="Y29" s="20"/>
    </row>
    <row r="30" spans="10:25" ht="9" customHeight="1">
      <c r="J30" s="8"/>
      <c r="K30" s="8"/>
      <c r="L30" s="8"/>
      <c r="Y30" s="20"/>
    </row>
    <row r="31" spans="2:12" ht="14.25" customHeight="1">
      <c r="B31" s="3" t="s">
        <v>28</v>
      </c>
      <c r="J31" s="8"/>
      <c r="K31" s="8"/>
      <c r="L31" s="8"/>
    </row>
    <row r="32" spans="2:12" ht="14.25" customHeight="1">
      <c r="B32" s="3"/>
      <c r="C32" s="11" t="s">
        <v>44</v>
      </c>
      <c r="D32" s="11"/>
      <c r="E32" s="11"/>
      <c r="F32" s="30">
        <v>321.6</v>
      </c>
      <c r="G32" t="s">
        <v>17</v>
      </c>
      <c r="J32" s="8"/>
      <c r="K32" s="8"/>
      <c r="L32" s="8"/>
    </row>
    <row r="33" spans="3:24" ht="13.5">
      <c r="C33" s="11" t="s">
        <v>35</v>
      </c>
      <c r="J33" s="39">
        <f aca="true" t="shared" si="10" ref="J33:T33">-J23+J29</f>
        <v>241.0999999999999</v>
      </c>
      <c r="K33" s="39">
        <f t="shared" si="10"/>
        <v>241.0999999999999</v>
      </c>
      <c r="L33" s="39">
        <f t="shared" si="10"/>
        <v>741.0999999999999</v>
      </c>
      <c r="M33" s="39">
        <f t="shared" si="10"/>
        <v>741.0999999999999</v>
      </c>
      <c r="N33" s="39">
        <f t="shared" si="10"/>
        <v>131.0999999999999</v>
      </c>
      <c r="O33" s="39">
        <f t="shared" si="10"/>
        <v>241.0999999999999</v>
      </c>
      <c r="P33" s="39">
        <f t="shared" si="10"/>
        <v>90.09999999999991</v>
      </c>
      <c r="Q33" s="39">
        <f t="shared" si="10"/>
        <v>-786.5</v>
      </c>
      <c r="R33" s="39">
        <f t="shared" si="10"/>
        <v>-509.9000000000001</v>
      </c>
      <c r="S33" s="39">
        <f t="shared" si="10"/>
        <v>-509.9000000000001</v>
      </c>
      <c r="T33" s="39">
        <f t="shared" si="10"/>
        <v>-619.9000000000001</v>
      </c>
      <c r="U33" s="31">
        <f>+T35-U23+U29</f>
        <v>453.1999999999989</v>
      </c>
      <c r="V33" s="27">
        <f>+U35-V23+V29</f>
        <v>584.2999999999988</v>
      </c>
      <c r="W33" s="27">
        <f>+V35-W23+W29</f>
        <v>715.3999999999987</v>
      </c>
      <c r="X33" s="28"/>
    </row>
    <row r="34" spans="3:24" ht="13.5">
      <c r="C34" s="11" t="s">
        <v>29</v>
      </c>
      <c r="G34" t="s">
        <v>17</v>
      </c>
      <c r="J34" s="8"/>
      <c r="K34" s="24">
        <f>J22</f>
        <v>0</v>
      </c>
      <c r="L34" s="24">
        <f aca="true" t="shared" si="11" ref="L34:R34">K22</f>
        <v>0</v>
      </c>
      <c r="M34" s="24">
        <f t="shared" si="11"/>
        <v>0</v>
      </c>
      <c r="N34" s="24">
        <f t="shared" si="11"/>
        <v>0</v>
      </c>
      <c r="O34" s="24">
        <f t="shared" si="11"/>
        <v>0</v>
      </c>
      <c r="P34" s="24">
        <f t="shared" si="11"/>
        <v>0</v>
      </c>
      <c r="Q34" s="24">
        <f t="shared" si="11"/>
        <v>0</v>
      </c>
      <c r="R34" s="24">
        <f t="shared" si="11"/>
        <v>0</v>
      </c>
      <c r="S34" s="24">
        <f>R22</f>
        <v>0</v>
      </c>
      <c r="T34" s="24">
        <f>S22</f>
        <v>0</v>
      </c>
      <c r="U34" s="34">
        <f>T34</f>
        <v>0</v>
      </c>
      <c r="V34" s="34">
        <f>U34</f>
        <v>0</v>
      </c>
      <c r="W34" s="2">
        <f>52.08*9+104.17*4</f>
        <v>885.4</v>
      </c>
      <c r="X34" s="35"/>
    </row>
    <row r="35" spans="3:24" ht="21" customHeight="1">
      <c r="C35" s="11" t="s">
        <v>30</v>
      </c>
      <c r="G35" t="s">
        <v>17</v>
      </c>
      <c r="J35" s="17">
        <f>F32+J33+J34</f>
        <v>562.6999999999999</v>
      </c>
      <c r="K35" s="17">
        <f>J35+K33+K34</f>
        <v>803.7999999999998</v>
      </c>
      <c r="L35" s="17">
        <f aca="true" t="shared" si="12" ref="L35:T35">K35+L33+L34</f>
        <v>1544.8999999999996</v>
      </c>
      <c r="M35" s="17">
        <f t="shared" si="12"/>
        <v>2285.9999999999995</v>
      </c>
      <c r="N35" s="17">
        <f t="shared" si="12"/>
        <v>2417.0999999999995</v>
      </c>
      <c r="O35" s="17">
        <f t="shared" si="12"/>
        <v>2658.1999999999994</v>
      </c>
      <c r="P35" s="17">
        <f t="shared" si="12"/>
        <v>2748.2999999999993</v>
      </c>
      <c r="Q35" s="39">
        <f t="shared" si="12"/>
        <v>1961.7999999999993</v>
      </c>
      <c r="R35" s="39">
        <f t="shared" si="12"/>
        <v>1451.8999999999992</v>
      </c>
      <c r="S35" s="39">
        <f>R35+S33</f>
        <v>941.9999999999991</v>
      </c>
      <c r="T35" s="39">
        <f t="shared" si="12"/>
        <v>322.099999999999</v>
      </c>
      <c r="U35" s="27">
        <f>U33</f>
        <v>453.1999999999989</v>
      </c>
      <c r="V35" s="27">
        <f>V33</f>
        <v>584.2999999999988</v>
      </c>
      <c r="W35" s="27">
        <f>W33</f>
        <v>715.3999999999987</v>
      </c>
      <c r="X35" s="37"/>
    </row>
    <row r="36" spans="3:20" ht="13.5">
      <c r="C36" s="11" t="s">
        <v>37</v>
      </c>
      <c r="J36" s="26">
        <f>H20+J20</f>
        <v>160</v>
      </c>
      <c r="K36" s="26">
        <f>J36+K20</f>
        <v>240</v>
      </c>
      <c r="L36" s="26">
        <f aca="true" t="shared" si="13" ref="L36:T36">K36+L20</f>
        <v>320</v>
      </c>
      <c r="M36" s="26">
        <f t="shared" si="13"/>
        <v>400</v>
      </c>
      <c r="N36" s="26">
        <f t="shared" si="13"/>
        <v>480</v>
      </c>
      <c r="O36" s="26">
        <f t="shared" si="13"/>
        <v>560</v>
      </c>
      <c r="P36" s="26">
        <f t="shared" si="13"/>
        <v>640</v>
      </c>
      <c r="Q36" s="26">
        <f t="shared" si="13"/>
        <v>720</v>
      </c>
      <c r="R36" s="26">
        <f>Q36+R20</f>
        <v>800</v>
      </c>
      <c r="S36" s="26">
        <f t="shared" si="13"/>
        <v>880</v>
      </c>
      <c r="T36" s="26">
        <f t="shared" si="13"/>
        <v>960</v>
      </c>
    </row>
    <row r="37" spans="3:20" ht="13.5">
      <c r="C37" s="11" t="s">
        <v>29</v>
      </c>
      <c r="L37" s="40">
        <f>L34</f>
        <v>0</v>
      </c>
      <c r="M37" s="40">
        <f>L37+M34</f>
        <v>0</v>
      </c>
      <c r="N37" s="40">
        <f aca="true" t="shared" si="14" ref="N37:T37">M37+N34</f>
        <v>0</v>
      </c>
      <c r="O37" s="40">
        <f t="shared" si="14"/>
        <v>0</v>
      </c>
      <c r="P37" s="40">
        <f t="shared" si="14"/>
        <v>0</v>
      </c>
      <c r="Q37" s="40">
        <f t="shared" si="14"/>
        <v>0</v>
      </c>
      <c r="R37" s="40">
        <f t="shared" si="14"/>
        <v>0</v>
      </c>
      <c r="S37" s="40">
        <f t="shared" si="14"/>
        <v>0</v>
      </c>
      <c r="T37" s="40">
        <f t="shared" si="14"/>
        <v>0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scale="8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Ascasibar</dc:creator>
  <cp:keywords/>
  <dc:description/>
  <cp:lastModifiedBy>Laura Tejero Tabernero</cp:lastModifiedBy>
  <cp:lastPrinted>2014-09-01T09:57:43Z</cp:lastPrinted>
  <dcterms:created xsi:type="dcterms:W3CDTF">2013-11-21T16:52:13Z</dcterms:created>
  <dcterms:modified xsi:type="dcterms:W3CDTF">2014-11-07T23:13:21Z</dcterms:modified>
  <cp:category/>
  <cp:version/>
  <cp:contentType/>
  <cp:contentStatus/>
</cp:coreProperties>
</file>