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760" activeTab="1"/>
  </bookViews>
  <sheets>
    <sheet name="Modelo oficial" sheetId="1" r:id="rId1"/>
    <sheet name="CALCULOS DE COSTES  Y DATOS SS" sheetId="2" r:id="rId2"/>
    <sheet name="IT" sheetId="3" r:id="rId3"/>
  </sheets>
  <definedNames>
    <definedName name="_xlnm.Print_Area_1">'Modelo oficial'!$B$2:$V$88</definedName>
    <definedName name="_xlnm.Print_Area" localSheetId="0">'Modelo oficial'!$B$2:$V$88</definedName>
  </definedNames>
  <calcPr fullCalcOnLoad="1"/>
</workbook>
</file>

<file path=xl/comments2.xml><?xml version="1.0" encoding="utf-8"?>
<comments xmlns="http://schemas.openxmlformats.org/spreadsheetml/2006/main">
  <authors>
    <author/>
    <author>r</author>
  </authors>
  <commentList>
    <comment ref="D16" authorId="0">
      <text>
        <r>
          <rPr>
            <sz val="10"/>
            <rFont val="Arial"/>
            <family val="2"/>
          </rPr>
          <t>Esto varía según el convencio según el porcentaje de jornada: para 2011, si jornada&lt;25% de jornada el plus transporte=34,37€, si entre 25%y50% el plus de transporte=56,80€. Se muestra en celda J2</t>
        </r>
      </text>
    </comment>
    <comment ref="H18" authorId="0">
      <text>
        <r>
          <rPr>
            <sz val="10"/>
            <rFont val="Arial"/>
            <family val="2"/>
          </rPr>
          <t>cpu:
s.social empresa</t>
        </r>
      </text>
    </comment>
    <comment ref="E16" authorId="1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SI no van pagas encaja aproximadamente</t>
        </r>
      </text>
    </comment>
    <comment ref="G52" authorId="1">
      <text>
        <r>
          <rPr>
            <b/>
            <sz val="8"/>
            <rFont val="Tahoma"/>
            <family val="0"/>
          </rPr>
          <t>Resultado de calcular 52 euros por los 8 meses.</t>
        </r>
      </text>
    </comment>
    <comment ref="G50" authorId="1">
      <text>
        <r>
          <rPr>
            <b/>
            <sz val="8"/>
            <rFont val="Tahoma"/>
            <family val="0"/>
          </rPr>
          <t>Quedaría discutir si los 8 meses se aporta a la Caja, o solo hasta noviembre</t>
        </r>
      </text>
    </comment>
    <comment ref="C50" authorId="1">
      <text>
        <r>
          <rPr>
            <b/>
            <sz val="8"/>
            <rFont val="Tahoma"/>
            <family val="0"/>
          </rPr>
          <t>Creo que son 8 meses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5" authorId="0">
      <text>
        <r>
          <rPr>
            <sz val="10"/>
            <rFont val="Arial"/>
            <family val="2"/>
          </rPr>
          <t xml:space="preserve">ElenaGonzalez:
salrio mes 188,25/30 x dias trabajados 14
</t>
        </r>
      </text>
    </comment>
    <comment ref="D8" authorId="0">
      <text>
        <r>
          <rPr>
            <sz val="10"/>
            <rFont val="Arial"/>
            <family val="2"/>
          </rPr>
          <t>ElenaGonzalez:
La BC 270,6 /30 = 9,02 * 60%= 5,41  los 3 primeros dias de baja no se cobra y del 4 al 20 el 60% de la BR por lo tanto 5,41*13 dias =70,35</t>
        </r>
      </text>
    </comment>
    <comment ref="D23" authorId="0">
      <text>
        <r>
          <rPr>
            <sz val="10"/>
            <rFont val="Arial"/>
            <family val="2"/>
          </rPr>
          <t xml:space="preserve">ElenaGonzalez:
salrio mes 188,25/30 x dias trabajados 3
</t>
        </r>
      </text>
    </comment>
    <comment ref="D26" authorId="0">
      <text>
        <r>
          <rPr>
            <sz val="10"/>
            <rFont val="Arial"/>
            <family val="2"/>
          </rPr>
          <t xml:space="preserve">ElenaGonzalez:
La BC 270,6 /30 = 9,02 * 60%= 5,41  del 4 al 20 el 60% de la BR por lo tanto 5,41*4dias =21,64
del 21 al 540 75% BR = 6,76 x23 dias =155,48
</t>
        </r>
      </text>
    </comment>
  </commentList>
</comments>
</file>

<file path=xl/sharedStrings.xml><?xml version="1.0" encoding="utf-8"?>
<sst xmlns="http://schemas.openxmlformats.org/spreadsheetml/2006/main" count="151" uniqueCount="120">
  <si>
    <t>Empresa:</t>
  </si>
  <si>
    <t>Trabajador:</t>
  </si>
  <si>
    <t>ASOCIACION ALCAUCIL</t>
  </si>
  <si>
    <t>Domicilio:</t>
  </si>
  <si>
    <t>NIF:</t>
  </si>
  <si>
    <t>Nº Afiliación Seguridad Social:</t>
  </si>
  <si>
    <t>ARREGUI Y ARRUEJ 23</t>
  </si>
  <si>
    <t>CIF:</t>
  </si>
  <si>
    <t>CCC Seguridad Social:</t>
  </si>
  <si>
    <t>Categoría profesional:</t>
  </si>
  <si>
    <t>Grupo de cotización:</t>
  </si>
  <si>
    <t>Nº Libro Matrícula:</t>
  </si>
  <si>
    <t>G85971976</t>
  </si>
  <si>
    <t>Periodo de liquidación:</t>
  </si>
  <si>
    <t>De</t>
  </si>
  <si>
    <t>a</t>
  </si>
  <si>
    <t>Nº días/horas:</t>
  </si>
  <si>
    <t>I. DEVENGOS</t>
  </si>
  <si>
    <t>1. Percepciones salariales</t>
  </si>
  <si>
    <t>Salario base…………………………………………………………………………………………..………</t>
  </si>
  <si>
    <t>Complementos salariales</t>
  </si>
  <si>
    <t>…………………………………………………………………………………</t>
  </si>
  <si>
    <t>Horas extraordinarias……………………………………………………...……………………………………….</t>
  </si>
  <si>
    <t>Gratificaciones extraordinarias……………………………………………………………………………………………..</t>
  </si>
  <si>
    <t>Salario en especie………………………………………………………………………………………………………..</t>
  </si>
  <si>
    <t>2. Percepciones no salariales</t>
  </si>
  <si>
    <t>Indemnizaciones o suplidos</t>
  </si>
  <si>
    <t>…………………………………………………………..…………….</t>
  </si>
  <si>
    <t>………………………………………………………………………………..</t>
  </si>
  <si>
    <t>Prestaciones e indemnizaciones de la Seguridad Social</t>
  </si>
  <si>
    <t>…………………………………………………………………………..</t>
  </si>
  <si>
    <t>Indemnizaciones por traslados, suspensiones o despidos</t>
  </si>
  <si>
    <t>………………………………………………………………………….</t>
  </si>
  <si>
    <t>Otras percepciones no salariales</t>
  </si>
  <si>
    <t>PLUS TRANSPORTE</t>
  </si>
  <si>
    <t>……………………………………………………………………………</t>
  </si>
  <si>
    <t>TOTAL DEVENGADO:</t>
  </si>
  <si>
    <t>II. DEDUCCIONES</t>
  </si>
  <si>
    <t>1. Aportaciones del trabajador a las cotizaciones de la Seguridad Social y conceptos de recaudación conjunta</t>
  </si>
  <si>
    <t>Contingencias comunes……………………………………………………….…………</t>
  </si>
  <si>
    <t>……….</t>
  </si>
  <si>
    <t>Desempleo…………………………………………………………………………………………</t>
  </si>
  <si>
    <t>Formación profesional……………………………………………………………………….</t>
  </si>
  <si>
    <t>Horas extraordinarias por fuerza mayor………………………………………………………</t>
  </si>
  <si>
    <t>Otras horas extraordinarias……………………………………………………………………………</t>
  </si>
  <si>
    <t>Total aportaciones:</t>
  </si>
  <si>
    <t>2. Impuesto sobre la Renta de las Personas Físicas………………………..….</t>
  </si>
  <si>
    <t>3. Anticipos…………………………………………..………………………..……………………………………...……………..……………….</t>
  </si>
  <si>
    <t>4. Valor de los productos recibidos en especie………………………………………………………………………………</t>
  </si>
  <si>
    <t>5. Otras deducciones……………………………………………………………………………………………………………………………….</t>
  </si>
  <si>
    <t>TOTAL A DEDUCIR:</t>
  </si>
  <si>
    <t>LÍQUIDO TOTAL A PERCIBIR:</t>
  </si>
  <si>
    <t>Firma y sello de la empresa</t>
  </si>
  <si>
    <t>RECIBÍ</t>
  </si>
  <si>
    <t>DETERMINACIÓN DE LAS BASES DE COTIZACIÓN A LA SEGURIDAD SOCIAL Y CONCEPTOS DE RECAUDACIÓN CONJUNTA Y DE LA BASE SUJETA A RETENCIÓN DEL IRPF</t>
  </si>
  <si>
    <t>1. Base de cotización por contingencias comunes</t>
  </si>
  <si>
    <t>Remuneración mensual……………………………………………………………...……………..………………..</t>
  </si>
  <si>
    <t>Prorrata de pagas extraordinarias…………………………………………………………………………….</t>
  </si>
  <si>
    <t>TOTAL:</t>
  </si>
  <si>
    <t>2. Base de cotización por contingencias profesionales (AT y EP) y conceptos de recaudación conjunta (desempleo, formación profesional, Fondo de Garantía Salarial)</t>
  </si>
  <si>
    <t>……...…………………………………………………………………</t>
  </si>
  <si>
    <t>3. Base de cotización adicional por horas extraordinarias…………………………………………………………………….</t>
  </si>
  <si>
    <t>4. Base de cotización adicional por horas extraordinarias por fuerza mayor……………………………….……………………….</t>
  </si>
  <si>
    <t>5. Base sujeta a retención del IRPF……………………………….……………………………………………………………………….</t>
  </si>
  <si>
    <t>www.calcular-nominas.com</t>
  </si>
  <si>
    <t xml:space="preserve">SALARIOS 2011 - VI CONVENIO DE ENSEÑANZA Y FORMACION NO REGLADA </t>
  </si>
  <si>
    <t>CATEGORIA</t>
  </si>
  <si>
    <t>SALARIO BASE</t>
  </si>
  <si>
    <t>PROR. PAGAS</t>
  </si>
  <si>
    <t>TOTAL BRUTO</t>
  </si>
  <si>
    <t>MONITOR-ANIMADOR</t>
  </si>
  <si>
    <t>ESTO EN CASO DE JORNADA COMPLETA.</t>
  </si>
  <si>
    <t>PARA CALCULAR EN CASO DE JORNADA PARCIAL</t>
  </si>
  <si>
    <t>HORAS A LA SEMANA</t>
  </si>
  <si>
    <t>PORCENTAJE</t>
  </si>
  <si>
    <t>JORNADA PARCIAL DATO SEGUROS SOCIALES</t>
  </si>
  <si>
    <t>Este da es el que va a los seguros sociales</t>
  </si>
  <si>
    <t>BASE MINIMA TIEMPO PARCIAL</t>
  </si>
  <si>
    <t>TOTAL BRUTO MES</t>
  </si>
  <si>
    <t>BASE DE COTIZACIÓN</t>
  </si>
  <si>
    <t>DATO A PONER EN LOS SEGUROS SOCIALES DE BASE DE COTIZACION</t>
  </si>
  <si>
    <t>COSTE TOTAL MENSUAL</t>
  </si>
  <si>
    <t xml:space="preserve">El trabajador tiene una IT por contingencias comunes con fecha de baja 15 de junio y al 27 de Agosto.  </t>
  </si>
  <si>
    <t xml:space="preserve">NOMINA JUNIO </t>
  </si>
  <si>
    <t>Salario Base</t>
  </si>
  <si>
    <t>Pus transporte</t>
  </si>
  <si>
    <t>Prestación IT</t>
  </si>
  <si>
    <t>Ttal devengo</t>
  </si>
  <si>
    <t>Deducciones</t>
  </si>
  <si>
    <t>Liquido</t>
  </si>
  <si>
    <t>BASE COTIZACIÓN</t>
  </si>
  <si>
    <t>Cuando se cotice este mes en el TC se tiene que deducir  5,41€ de pago delegado</t>
  </si>
  <si>
    <t>Cuando se cotice este mes en el TC se tiene que deducir 201,61€ de pago delegado</t>
  </si>
  <si>
    <t>NÓMINA PARA CONTRATO DE 5 HORAS SEMANALES</t>
  </si>
  <si>
    <t>CAJA DE RESISTENCIA</t>
  </si>
  <si>
    <t>Salario</t>
  </si>
  <si>
    <t>PLUS CESTA</t>
  </si>
  <si>
    <t>50% =+             113,61</t>
  </si>
  <si>
    <t xml:space="preserve">25% +  -50%        56,80   </t>
  </si>
  <si>
    <t>25% =  -              34,37</t>
  </si>
  <si>
    <t>50% =+               40</t>
  </si>
  <si>
    <t xml:space="preserve">25% +  -50%        20  </t>
  </si>
  <si>
    <t>25% =  -              20</t>
  </si>
  <si>
    <t>COSTE REAL ASOCIACIÓN</t>
  </si>
  <si>
    <t xml:space="preserve"> - PLUS CESTA</t>
  </si>
  <si>
    <t>TOTAL</t>
  </si>
  <si>
    <t>Aportación a caja</t>
  </si>
  <si>
    <t>Aporte para desempleo de la CR</t>
  </si>
  <si>
    <t>Modelo seguridad social</t>
  </si>
  <si>
    <t>para 1 año</t>
  </si>
  <si>
    <t>salario base</t>
  </si>
  <si>
    <t>Dividido en 4 pagos</t>
  </si>
  <si>
    <t>Modelo CR</t>
  </si>
  <si>
    <t>salario bah</t>
  </si>
  <si>
    <t>Aporte para desempleo en un único pago</t>
  </si>
  <si>
    <t>Resto de CR para otras cosas</t>
  </si>
  <si>
    <t>Aporte para desempleo de la CR en caso de Belén</t>
  </si>
  <si>
    <t>para 8 meses</t>
  </si>
  <si>
    <t>aportación a caja para un año</t>
  </si>
  <si>
    <t>aportación a caja por 8 meses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</si>
</sst>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d&quot; de &quot;mmmm;@"/>
    <numFmt numFmtId="166" formatCode="d&quot; de &quot;mmmm&quot; de &quot;yyyy;@"/>
    <numFmt numFmtId="167" formatCode="#,##0.00&quot; €&quot;"/>
    <numFmt numFmtId="168" formatCode="_-* #,##0.00\ [$€-81D]_-;\-* #,##0.00\ [$€-81D]_-;_-* \-??\ [$€-81D]_-;_-@_-"/>
    <numFmt numFmtId="169" formatCode="_-* #,##0.00\ [$€-42D]_-;\-* #,##0.00\ [$€-42D]_-;_-* \-??\ [$€-42D]_-;_-@_-"/>
    <numFmt numFmtId="170" formatCode="_-* #,##0.00\ _€_-;\-* #,##0.00\ _€_-;_-* \-??\ _€_-;_-@_-"/>
    <numFmt numFmtId="171" formatCode="_-* #,##0\ _p_t_a_-;\-* #,##0\ _p_t_a_-;_-* \-??\ _p_t_a_-;_-@_-"/>
    <numFmt numFmtId="172" formatCode="_-* #,##0.00\ [$€-42D]_-;\-* #,##0.00\ [$€-42D]_-;_-* &quot;-&quot;??\ [$€-42D]_-;_-@_-"/>
    <numFmt numFmtId="173" formatCode="#,##0.00\ _€"/>
    <numFmt numFmtId="174" formatCode="#,##0.00\ &quot;€&quot;"/>
  </numFmts>
  <fonts count="36">
    <font>
      <sz val="10"/>
      <name val="Arial"/>
      <family val="2"/>
    </font>
    <font>
      <sz val="20"/>
      <color indexed="8"/>
      <name val="Arial"/>
      <family val="2"/>
    </font>
    <font>
      <sz val="25"/>
      <color indexed="8"/>
      <name val="Arial"/>
      <family val="2"/>
    </font>
    <font>
      <sz val="30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b/>
      <sz val="30"/>
      <color indexed="8"/>
      <name val="Arial"/>
      <family val="2"/>
    </font>
    <font>
      <sz val="28"/>
      <color indexed="8"/>
      <name val="Arial"/>
      <family val="2"/>
    </font>
    <font>
      <u val="single"/>
      <sz val="36"/>
      <color indexed="12"/>
      <name val="Calibri"/>
      <family val="2"/>
    </font>
    <font>
      <u val="single"/>
      <sz val="1.1"/>
      <color indexed="12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19" fillId="11" borderId="0" applyNumberFormat="0" applyBorder="0" applyAlignment="0" applyProtection="0"/>
    <xf numFmtId="0" fontId="24" fillId="2" borderId="1" applyNumberFormat="0" applyAlignment="0" applyProtection="0"/>
    <xf numFmtId="0" fontId="26" fillId="12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22" fillId="3" borderId="1" applyNumberFormat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16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1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23" fillId="2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5" fontId="3" fillId="0" borderId="19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7" xfId="0" applyFont="1" applyBorder="1" applyAlignment="1">
      <alignment horizontal="right"/>
    </xf>
    <xf numFmtId="165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 horizontal="right"/>
    </xf>
    <xf numFmtId="10" fontId="3" fillId="0" borderId="19" xfId="0" applyNumberFormat="1" applyFont="1" applyBorder="1" applyAlignment="1" applyProtection="1">
      <alignment horizontal="center"/>
      <protection locked="0"/>
    </xf>
    <xf numFmtId="10" fontId="3" fillId="0" borderId="2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4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9" fontId="13" fillId="0" borderId="15" xfId="0" applyNumberFormat="1" applyFont="1" applyBorder="1" applyAlignment="1">
      <alignment/>
    </xf>
    <xf numFmtId="0" fontId="13" fillId="0" borderId="24" xfId="0" applyFont="1" applyBorder="1" applyAlignment="1">
      <alignment/>
    </xf>
    <xf numFmtId="2" fontId="13" fillId="0" borderId="15" xfId="0" applyNumberFormat="1" applyFont="1" applyBorder="1" applyAlignment="1">
      <alignment/>
    </xf>
    <xf numFmtId="2" fontId="13" fillId="0" borderId="25" xfId="0" applyNumberFormat="1" applyFont="1" applyBorder="1" applyAlignment="1">
      <alignment/>
    </xf>
    <xf numFmtId="0" fontId="13" fillId="0" borderId="26" xfId="0" applyFont="1" applyBorder="1" applyAlignment="1">
      <alignment/>
    </xf>
    <xf numFmtId="2" fontId="13" fillId="0" borderId="27" xfId="0" applyNumberFormat="1" applyFont="1" applyBorder="1" applyAlignment="1">
      <alignment/>
    </xf>
    <xf numFmtId="2" fontId="13" fillId="0" borderId="28" xfId="0" applyNumberFormat="1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18" borderId="29" xfId="0" applyFont="1" applyFill="1" applyBorder="1" applyAlignment="1">
      <alignment wrapText="1"/>
    </xf>
    <xf numFmtId="2" fontId="13" fillId="0" borderId="30" xfId="0" applyNumberFormat="1" applyFont="1" applyBorder="1" applyAlignment="1">
      <alignment/>
    </xf>
    <xf numFmtId="2" fontId="13" fillId="19" borderId="0" xfId="0" applyNumberFormat="1" applyFont="1" applyFill="1" applyAlignment="1">
      <alignment/>
    </xf>
    <xf numFmtId="0" fontId="13" fillId="0" borderId="0" xfId="0" applyFont="1" applyAlignment="1">
      <alignment wrapText="1"/>
    </xf>
    <xf numFmtId="0" fontId="13" fillId="19" borderId="26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0" fontId="14" fillId="18" borderId="31" xfId="0" applyFont="1" applyFill="1" applyBorder="1" applyAlignment="1">
      <alignment wrapText="1"/>
    </xf>
    <xf numFmtId="0" fontId="13" fillId="0" borderId="32" xfId="0" applyFont="1" applyBorder="1" applyAlignment="1">
      <alignment/>
    </xf>
    <xf numFmtId="0" fontId="14" fillId="0" borderId="33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2" fontId="13" fillId="0" borderId="26" xfId="0" applyNumberFormat="1" applyFont="1" applyBorder="1" applyAlignment="1">
      <alignment/>
    </xf>
    <xf numFmtId="164" fontId="13" fillId="0" borderId="27" xfId="45" applyFont="1" applyFill="1" applyBorder="1" applyAlignment="1" applyProtection="1">
      <alignment/>
      <protection/>
    </xf>
    <xf numFmtId="164" fontId="13" fillId="20" borderId="28" xfId="45" applyFont="1" applyFill="1" applyBorder="1" applyAlignment="1" applyProtection="1">
      <alignment/>
      <protection/>
    </xf>
    <xf numFmtId="164" fontId="13" fillId="0" borderId="0" xfId="45" applyFont="1" applyFill="1" applyBorder="1" applyAlignment="1" applyProtection="1">
      <alignment/>
      <protection/>
    </xf>
    <xf numFmtId="1" fontId="13" fillId="0" borderId="0" xfId="0" applyNumberFormat="1" applyFont="1" applyAlignment="1">
      <alignment/>
    </xf>
    <xf numFmtId="0" fontId="14" fillId="0" borderId="34" xfId="0" applyFont="1" applyBorder="1" applyAlignment="1">
      <alignment horizontal="center" wrapText="1"/>
    </xf>
    <xf numFmtId="0" fontId="13" fillId="0" borderId="35" xfId="45" applyNumberFormat="1" applyFont="1" applyFill="1" applyBorder="1" applyAlignment="1" applyProtection="1">
      <alignment/>
      <protection/>
    </xf>
    <xf numFmtId="164" fontId="13" fillId="0" borderId="15" xfId="45" applyFont="1" applyFill="1" applyBorder="1" applyAlignment="1" applyProtection="1">
      <alignment wrapText="1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wrapText="1"/>
    </xf>
    <xf numFmtId="168" fontId="13" fillId="19" borderId="15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69" fontId="14" fillId="0" borderId="0" xfId="0" applyNumberFormat="1" applyFont="1" applyFill="1" applyBorder="1" applyAlignment="1">
      <alignment/>
    </xf>
    <xf numFmtId="169" fontId="14" fillId="0" borderId="0" xfId="0" applyNumberFormat="1" applyFont="1" applyBorder="1" applyAlignment="1">
      <alignment/>
    </xf>
    <xf numFmtId="171" fontId="13" fillId="0" borderId="0" xfId="48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2" fontId="0" fillId="19" borderId="40" xfId="0" applyNumberFormat="1" applyFill="1" applyBorder="1" applyAlignment="1">
      <alignment/>
    </xf>
    <xf numFmtId="0" fontId="0" fillId="0" borderId="41" xfId="0" applyBorder="1" applyAlignment="1">
      <alignment/>
    </xf>
    <xf numFmtId="0" fontId="0" fillId="0" borderId="19" xfId="0" applyBorder="1" applyAlignment="1">
      <alignment/>
    </xf>
    <xf numFmtId="2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0" fontId="14" fillId="21" borderId="15" xfId="0" applyFont="1" applyFill="1" applyBorder="1" applyAlignment="1">
      <alignment/>
    </xf>
    <xf numFmtId="0" fontId="14" fillId="22" borderId="15" xfId="0" applyFont="1" applyFill="1" applyBorder="1" applyAlignment="1">
      <alignment/>
    </xf>
    <xf numFmtId="164" fontId="13" fillId="3" borderId="27" xfId="45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0" fontId="14" fillId="0" borderId="43" xfId="0" applyFont="1" applyBorder="1" applyAlignment="1">
      <alignment/>
    </xf>
    <xf numFmtId="164" fontId="13" fillId="0" borderId="44" xfId="45" applyFont="1" applyFill="1" applyBorder="1" applyAlignment="1" applyProtection="1">
      <alignment/>
      <protection/>
    </xf>
    <xf numFmtId="0" fontId="13" fillId="0" borderId="45" xfId="0" applyFont="1" applyBorder="1" applyAlignment="1">
      <alignment/>
    </xf>
    <xf numFmtId="0" fontId="11" fillId="0" borderId="46" xfId="0" applyFont="1" applyBorder="1" applyAlignment="1">
      <alignment horizontal="center"/>
    </xf>
    <xf numFmtId="164" fontId="10" fillId="0" borderId="47" xfId="0" applyNumberFormat="1" applyFont="1" applyBorder="1" applyAlignment="1">
      <alignment horizontal="center"/>
    </xf>
    <xf numFmtId="0" fontId="14" fillId="0" borderId="48" xfId="0" applyFont="1" applyBorder="1" applyAlignment="1">
      <alignment/>
    </xf>
    <xf numFmtId="164" fontId="13" fillId="0" borderId="49" xfId="45" applyFont="1" applyFill="1" applyBorder="1" applyAlignment="1" applyProtection="1">
      <alignment/>
      <protection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/>
    </xf>
    <xf numFmtId="164" fontId="10" fillId="0" borderId="51" xfId="0" applyNumberFormat="1" applyFont="1" applyBorder="1" applyAlignment="1">
      <alignment/>
    </xf>
    <xf numFmtId="0" fontId="11" fillId="0" borderId="50" xfId="0" applyFont="1" applyBorder="1" applyAlignment="1">
      <alignment/>
    </xf>
    <xf numFmtId="0" fontId="13" fillId="0" borderId="52" xfId="0" applyFont="1" applyBorder="1" applyAlignment="1">
      <alignment wrapText="1"/>
    </xf>
    <xf numFmtId="168" fontId="13" fillId="19" borderId="52" xfId="0" applyNumberFormat="1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168" fontId="13" fillId="0" borderId="0" xfId="0" applyNumberFormat="1" applyFont="1" applyFill="1" applyBorder="1" applyAlignment="1">
      <alignment/>
    </xf>
    <xf numFmtId="0" fontId="32" fillId="0" borderId="0" xfId="0" applyFont="1" applyBorder="1" applyAlignment="1">
      <alignment horizontal="center" vertical="center"/>
    </xf>
    <xf numFmtId="168" fontId="13" fillId="9" borderId="53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167" fontId="3" fillId="0" borderId="19" xfId="0" applyNumberFormat="1" applyFont="1" applyBorder="1" applyAlignment="1" applyProtection="1">
      <alignment horizontal="center"/>
      <protection locked="0"/>
    </xf>
    <xf numFmtId="0" fontId="8" fillId="0" borderId="0" xfId="46" applyFont="1" applyFill="1" applyBorder="1" applyAlignment="1" applyProtection="1">
      <alignment horizontal="center"/>
      <protection/>
    </xf>
    <xf numFmtId="167" fontId="3" fillId="0" borderId="2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indent="8"/>
    </xf>
    <xf numFmtId="0" fontId="3" fillId="0" borderId="37" xfId="0" applyFont="1" applyBorder="1" applyAlignment="1">
      <alignment horizontal="left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66" fontId="3" fillId="0" borderId="19" xfId="0" applyNumberFormat="1" applyFont="1" applyBorder="1" applyAlignment="1" applyProtection="1">
      <alignment horizontal="center"/>
      <protection locked="0"/>
    </xf>
    <xf numFmtId="0" fontId="14" fillId="15" borderId="54" xfId="0" applyFont="1" applyFill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57" xfId="0" applyFont="1" applyBorder="1" applyAlignment="1">
      <alignment wrapText="1"/>
    </xf>
    <xf numFmtId="0" fontId="0" fillId="0" borderId="52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1" xfId="0" applyFont="1" applyBorder="1" applyAlignment="1">
      <alignment/>
    </xf>
    <xf numFmtId="0" fontId="10" fillId="6" borderId="62" xfId="0" applyFont="1" applyFill="1" applyBorder="1" applyAlignment="1">
      <alignment/>
    </xf>
    <xf numFmtId="173" fontId="10" fillId="0" borderId="63" xfId="0" applyNumberFormat="1" applyFont="1" applyBorder="1" applyAlignment="1">
      <alignment/>
    </xf>
    <xf numFmtId="173" fontId="10" fillId="0" borderId="64" xfId="0" applyNumberFormat="1" applyFont="1" applyBorder="1" applyAlignment="1">
      <alignment/>
    </xf>
    <xf numFmtId="173" fontId="10" fillId="6" borderId="65" xfId="0" applyNumberFormat="1" applyFont="1" applyFill="1" applyBorder="1" applyAlignment="1">
      <alignment/>
    </xf>
    <xf numFmtId="174" fontId="10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0" fontId="10" fillId="23" borderId="66" xfId="0" applyFont="1" applyFill="1" applyBorder="1" applyAlignment="1">
      <alignment wrapText="1"/>
    </xf>
    <xf numFmtId="173" fontId="11" fillId="23" borderId="67" xfId="0" applyNumberFormat="1" applyFont="1" applyFill="1" applyBorder="1" applyAlignment="1">
      <alignment/>
    </xf>
    <xf numFmtId="0" fontId="10" fillId="17" borderId="68" xfId="0" applyFont="1" applyFill="1" applyBorder="1" applyAlignment="1">
      <alignment wrapText="1"/>
    </xf>
    <xf numFmtId="173" fontId="10" fillId="17" borderId="68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cular-nomina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90"/>
  <sheetViews>
    <sheetView zoomScale="25" zoomScaleNormal="25" zoomScalePageLayoutView="0" workbookViewId="0" topLeftCell="B7">
      <selection activeCell="O30" sqref="O30:R30"/>
    </sheetView>
  </sheetViews>
  <sheetFormatPr defaultColWidth="17.28125" defaultRowHeight="12.75"/>
  <cols>
    <col min="1" max="1" width="7.140625" style="1" customWidth="1"/>
    <col min="2" max="2" width="6.28125" style="1" customWidth="1"/>
    <col min="3" max="3" width="16.421875" style="1" customWidth="1"/>
    <col min="4" max="4" width="47.00390625" style="1" customWidth="1"/>
    <col min="5" max="5" width="5.140625" style="1" customWidth="1"/>
    <col min="6" max="6" width="10.8515625" style="1" customWidth="1"/>
    <col min="7" max="7" width="75.8515625" style="1" customWidth="1"/>
    <col min="8" max="8" width="10.00390625" style="1" customWidth="1"/>
    <col min="9" max="9" width="91.421875" style="1" customWidth="1"/>
    <col min="10" max="10" width="7.140625" style="1" customWidth="1"/>
    <col min="11" max="11" width="39.00390625" style="1" customWidth="1"/>
    <col min="12" max="12" width="12.7109375" style="1" customWidth="1"/>
    <col min="13" max="13" width="31.421875" style="1" customWidth="1"/>
    <col min="14" max="14" width="16.8515625" style="1" customWidth="1"/>
    <col min="15" max="15" width="31.140625" style="1" customWidth="1"/>
    <col min="16" max="16" width="28.140625" style="1" customWidth="1"/>
    <col min="17" max="17" width="34.28125" style="1" customWidth="1"/>
    <col min="18" max="18" width="35.140625" style="1" customWidth="1"/>
    <col min="19" max="19" width="39.421875" style="1" customWidth="1"/>
    <col min="20" max="20" width="29.7109375" style="1" customWidth="1"/>
    <col min="21" max="21" width="39.00390625" style="1" customWidth="1"/>
    <col min="22" max="22" width="7.57421875" style="1" customWidth="1"/>
    <col min="23" max="16384" width="17.28125" style="1" customWidth="1"/>
  </cols>
  <sheetData>
    <row r="2" spans="2:22" ht="14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2:22" ht="53.25" customHeight="1">
      <c r="B3" s="5"/>
      <c r="C3" s="6" t="s">
        <v>0</v>
      </c>
      <c r="D3" s="7"/>
      <c r="E3" s="7"/>
      <c r="F3" s="7"/>
      <c r="G3" s="7"/>
      <c r="H3" s="7"/>
      <c r="I3" s="7"/>
      <c r="J3" s="7"/>
      <c r="K3" s="7"/>
      <c r="L3" s="6" t="s">
        <v>1</v>
      </c>
      <c r="N3" s="7"/>
      <c r="O3" s="7"/>
      <c r="P3" s="7"/>
      <c r="Q3" s="7"/>
      <c r="R3" s="7"/>
      <c r="S3" s="7"/>
      <c r="T3" s="7"/>
      <c r="U3" s="7"/>
      <c r="V3" s="8"/>
    </row>
    <row r="4" spans="2:22" ht="60" customHeight="1">
      <c r="B4" s="5"/>
      <c r="C4" s="133" t="s">
        <v>2</v>
      </c>
      <c r="D4" s="133"/>
      <c r="E4" s="133"/>
      <c r="F4" s="133"/>
      <c r="G4" s="133"/>
      <c r="H4" s="133"/>
      <c r="I4" s="133"/>
      <c r="J4" s="133"/>
      <c r="K4" s="7"/>
      <c r="L4" s="133" t="s">
        <v>93</v>
      </c>
      <c r="M4" s="133"/>
      <c r="N4" s="133"/>
      <c r="O4" s="133"/>
      <c r="P4" s="133"/>
      <c r="Q4" s="133"/>
      <c r="R4" s="133"/>
      <c r="S4" s="133"/>
      <c r="T4" s="133"/>
      <c r="U4" s="133"/>
      <c r="V4" s="8"/>
    </row>
    <row r="5" spans="2:22" ht="54" customHeight="1">
      <c r="B5" s="5"/>
      <c r="C5" s="6" t="s">
        <v>3</v>
      </c>
      <c r="D5" s="6"/>
      <c r="E5" s="7"/>
      <c r="F5" s="7"/>
      <c r="G5" s="7"/>
      <c r="H5" s="7"/>
      <c r="I5" s="7"/>
      <c r="J5" s="7"/>
      <c r="K5" s="7"/>
      <c r="L5" s="6" t="s">
        <v>4</v>
      </c>
      <c r="N5" s="7"/>
      <c r="O5" s="7"/>
      <c r="P5" s="7"/>
      <c r="Q5" s="6" t="s">
        <v>5</v>
      </c>
      <c r="R5" s="6"/>
      <c r="S5" s="7"/>
      <c r="T5" s="7"/>
      <c r="U5" s="7"/>
      <c r="V5" s="8"/>
    </row>
    <row r="6" spans="2:22" ht="60" customHeight="1">
      <c r="B6" s="5"/>
      <c r="C6" s="133" t="s">
        <v>6</v>
      </c>
      <c r="D6" s="133"/>
      <c r="E6" s="133"/>
      <c r="F6" s="133"/>
      <c r="G6" s="133"/>
      <c r="H6" s="133"/>
      <c r="I6" s="133"/>
      <c r="J6" s="133"/>
      <c r="K6" s="7"/>
      <c r="L6" s="134"/>
      <c r="M6" s="134"/>
      <c r="N6" s="134"/>
      <c r="O6" s="134"/>
      <c r="P6" s="7"/>
      <c r="Q6" s="134"/>
      <c r="R6" s="134"/>
      <c r="S6" s="134"/>
      <c r="T6" s="134"/>
      <c r="U6" s="134"/>
      <c r="V6" s="8"/>
    </row>
    <row r="7" spans="2:22" ht="54.75" customHeight="1">
      <c r="B7" s="5"/>
      <c r="C7" s="6" t="s">
        <v>7</v>
      </c>
      <c r="D7" s="7"/>
      <c r="E7" s="7"/>
      <c r="F7" s="7"/>
      <c r="G7" s="6" t="s">
        <v>8</v>
      </c>
      <c r="H7" s="7"/>
      <c r="I7" s="7"/>
      <c r="J7" s="7"/>
      <c r="K7" s="7"/>
      <c r="L7" s="6" t="s">
        <v>9</v>
      </c>
      <c r="N7" s="6"/>
      <c r="O7" s="7"/>
      <c r="P7" s="7"/>
      <c r="S7" s="10" t="s">
        <v>10</v>
      </c>
      <c r="T7" s="7"/>
      <c r="U7" s="11" t="s">
        <v>11</v>
      </c>
      <c r="V7" s="8"/>
    </row>
    <row r="8" spans="2:22" ht="60" customHeight="1">
      <c r="B8" s="5"/>
      <c r="C8" s="134" t="s">
        <v>12</v>
      </c>
      <c r="D8" s="134"/>
      <c r="E8" s="134"/>
      <c r="F8" s="12"/>
      <c r="G8" s="134">
        <v>28181177200</v>
      </c>
      <c r="H8" s="134"/>
      <c r="I8" s="134"/>
      <c r="J8" s="134"/>
      <c r="K8" s="7"/>
      <c r="L8" s="134"/>
      <c r="M8" s="134"/>
      <c r="N8" s="134"/>
      <c r="O8" s="134"/>
      <c r="P8" s="134"/>
      <c r="Q8" s="134"/>
      <c r="S8" s="9"/>
      <c r="T8" s="12"/>
      <c r="U8" s="9"/>
      <c r="V8" s="8"/>
    </row>
    <row r="9" spans="2:22" ht="4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</row>
    <row r="10" spans="3:10" ht="25.5">
      <c r="C10" s="16"/>
      <c r="D10" s="16"/>
      <c r="E10" s="16"/>
      <c r="F10" s="16"/>
      <c r="G10" s="16"/>
      <c r="H10" s="16"/>
      <c r="I10" s="16"/>
      <c r="J10" s="16"/>
    </row>
    <row r="11" spans="2:22" ht="11.25" customHeight="1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/>
    </row>
    <row r="12" spans="2:22" ht="53.25" customHeight="1">
      <c r="B12" s="5"/>
      <c r="C12" s="17" t="s">
        <v>13</v>
      </c>
      <c r="D12" s="17"/>
      <c r="E12" s="17"/>
      <c r="H12" s="18" t="s">
        <v>14</v>
      </c>
      <c r="I12" s="19"/>
      <c r="J12" s="20" t="s">
        <v>15</v>
      </c>
      <c r="K12" s="135"/>
      <c r="L12" s="135"/>
      <c r="M12" s="135"/>
      <c r="N12" s="135"/>
      <c r="O12" s="135"/>
      <c r="P12" s="135"/>
      <c r="Q12" s="21"/>
      <c r="R12" s="21"/>
      <c r="S12" s="21"/>
      <c r="T12" s="18" t="s">
        <v>16</v>
      </c>
      <c r="U12" s="9">
        <v>30</v>
      </c>
      <c r="V12" s="8"/>
    </row>
    <row r="13" spans="2:22" ht="13.5" customHeight="1">
      <c r="B13" s="13"/>
      <c r="C13" s="14"/>
      <c r="D13" s="14"/>
      <c r="E13" s="14"/>
      <c r="F13" s="22"/>
      <c r="G13" s="23"/>
      <c r="H13" s="24"/>
      <c r="I13" s="25"/>
      <c r="J13" s="25"/>
      <c r="K13" s="14"/>
      <c r="L13" s="14"/>
      <c r="M13" s="14"/>
      <c r="N13" s="14"/>
      <c r="O13" s="14"/>
      <c r="P13" s="14"/>
      <c r="Q13" s="26"/>
      <c r="R13" s="26"/>
      <c r="S13" s="24"/>
      <c r="T13" s="24"/>
      <c r="U13" s="14"/>
      <c r="V13" s="15"/>
    </row>
    <row r="14" spans="17:18" ht="25.5">
      <c r="Q14" s="27"/>
      <c r="R14" s="27"/>
    </row>
    <row r="15" spans="2:22" ht="16.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/>
    </row>
    <row r="16" spans="2:22" ht="37.5">
      <c r="B16" s="5"/>
      <c r="C16" s="28" t="s">
        <v>17</v>
      </c>
      <c r="D16" s="17"/>
      <c r="E16" s="17"/>
      <c r="F16" s="17"/>
      <c r="G16" s="17"/>
      <c r="H16" s="17"/>
      <c r="I16" s="1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</row>
    <row r="17" spans="2:22" ht="23.25" customHeight="1">
      <c r="B17" s="5"/>
      <c r="C17" s="17"/>
      <c r="D17" s="17"/>
      <c r="E17" s="17"/>
      <c r="F17" s="17"/>
      <c r="G17" s="17"/>
      <c r="H17" s="17"/>
      <c r="I17" s="1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</row>
    <row r="18" spans="2:22" ht="37.5">
      <c r="B18" s="5"/>
      <c r="C18" s="28" t="s">
        <v>18</v>
      </c>
      <c r="D18" s="17"/>
      <c r="E18" s="17"/>
      <c r="F18" s="17"/>
      <c r="G18" s="17"/>
      <c r="H18" s="17"/>
      <c r="I18" s="1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8"/>
    </row>
    <row r="19" spans="2:22" ht="27.75" customHeight="1">
      <c r="B19" s="5"/>
      <c r="C19" s="17"/>
      <c r="D19" s="17"/>
      <c r="E19" s="17"/>
      <c r="F19" s="17"/>
      <c r="G19" s="17"/>
      <c r="H19" s="17"/>
      <c r="I19" s="1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</row>
    <row r="20" spans="2:22" ht="37.5">
      <c r="B20" s="5"/>
      <c r="C20" s="17"/>
      <c r="D20" s="122" t="s">
        <v>19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6"/>
      <c r="O20" s="123">
        <f>'CALCULOS DE COSTES  Y DATOS SS'!C16</f>
        <v>438.46153846153845</v>
      </c>
      <c r="P20" s="123"/>
      <c r="Q20" s="123"/>
      <c r="R20" s="123"/>
      <c r="S20" s="7"/>
      <c r="T20" s="7"/>
      <c r="U20" s="7"/>
      <c r="V20" s="8"/>
    </row>
    <row r="21" spans="2:22" ht="52.5" customHeight="1">
      <c r="B21" s="5"/>
      <c r="C21" s="17"/>
      <c r="D21" s="122" t="s">
        <v>20</v>
      </c>
      <c r="E21" s="122"/>
      <c r="F21" s="122"/>
      <c r="G21" s="122"/>
      <c r="H21" s="122"/>
      <c r="I21" s="122"/>
      <c r="J21" s="29"/>
      <c r="K21" s="7"/>
      <c r="L21" s="7"/>
      <c r="M21" s="7"/>
      <c r="N21" s="7"/>
      <c r="O21" s="17"/>
      <c r="P21" s="17"/>
      <c r="Q21" s="17"/>
      <c r="R21" s="17"/>
      <c r="S21" s="7"/>
      <c r="T21" s="7"/>
      <c r="U21" s="7"/>
      <c r="V21" s="8"/>
    </row>
    <row r="22" spans="2:22" ht="52.5" customHeight="1">
      <c r="B22" s="5"/>
      <c r="C22" s="7"/>
      <c r="D22" s="131"/>
      <c r="E22" s="131"/>
      <c r="F22" s="131"/>
      <c r="G22" s="131"/>
      <c r="H22" s="16"/>
      <c r="I22" s="127" t="s">
        <v>21</v>
      </c>
      <c r="J22" s="127"/>
      <c r="K22" s="127"/>
      <c r="L22" s="127"/>
      <c r="M22" s="127"/>
      <c r="N22" s="16"/>
      <c r="O22" s="123"/>
      <c r="P22" s="123"/>
      <c r="Q22" s="123"/>
      <c r="R22" s="123"/>
      <c r="S22" s="7"/>
      <c r="T22" s="7"/>
      <c r="U22" s="7"/>
      <c r="V22" s="8"/>
    </row>
    <row r="23" spans="2:22" ht="52.5" customHeight="1">
      <c r="B23" s="5"/>
      <c r="C23" s="7"/>
      <c r="D23" s="132"/>
      <c r="E23" s="132"/>
      <c r="F23" s="132"/>
      <c r="G23" s="132"/>
      <c r="H23" s="16"/>
      <c r="I23" s="127" t="s">
        <v>21</v>
      </c>
      <c r="J23" s="127"/>
      <c r="K23" s="127"/>
      <c r="L23" s="127"/>
      <c r="M23" s="127"/>
      <c r="N23" s="16"/>
      <c r="O23" s="125"/>
      <c r="P23" s="125"/>
      <c r="Q23" s="125"/>
      <c r="R23" s="125"/>
      <c r="S23" s="7"/>
      <c r="T23" s="7"/>
      <c r="U23" s="7"/>
      <c r="V23" s="8"/>
    </row>
    <row r="24" spans="2:22" ht="52.5" customHeight="1">
      <c r="B24" s="5"/>
      <c r="C24" s="7"/>
      <c r="D24" s="132"/>
      <c r="E24" s="132"/>
      <c r="F24" s="132"/>
      <c r="G24" s="132"/>
      <c r="H24" s="16"/>
      <c r="I24" s="127" t="s">
        <v>21</v>
      </c>
      <c r="J24" s="127"/>
      <c r="K24" s="127"/>
      <c r="L24" s="127"/>
      <c r="M24" s="127"/>
      <c r="N24" s="16"/>
      <c r="O24" s="125"/>
      <c r="P24" s="125"/>
      <c r="Q24" s="125"/>
      <c r="R24" s="125"/>
      <c r="S24" s="7"/>
      <c r="T24" s="7"/>
      <c r="U24" s="7"/>
      <c r="V24" s="8"/>
    </row>
    <row r="25" spans="2:22" ht="52.5" customHeight="1">
      <c r="B25" s="5"/>
      <c r="C25" s="7"/>
      <c r="D25" s="132"/>
      <c r="E25" s="132"/>
      <c r="F25" s="132"/>
      <c r="G25" s="132"/>
      <c r="H25" s="16"/>
      <c r="I25" s="127" t="s">
        <v>21</v>
      </c>
      <c r="J25" s="127"/>
      <c r="K25" s="127"/>
      <c r="L25" s="127"/>
      <c r="M25" s="127"/>
      <c r="N25" s="16"/>
      <c r="O25" s="125"/>
      <c r="P25" s="125"/>
      <c r="Q25" s="125"/>
      <c r="R25" s="125"/>
      <c r="S25" s="7"/>
      <c r="T25" s="7"/>
      <c r="U25" s="7"/>
      <c r="V25" s="8"/>
    </row>
    <row r="26" spans="2:22" ht="52.5" customHeight="1">
      <c r="B26" s="5"/>
      <c r="C26" s="7"/>
      <c r="D26" s="132"/>
      <c r="E26" s="132"/>
      <c r="F26" s="132"/>
      <c r="G26" s="132"/>
      <c r="H26" s="16"/>
      <c r="I26" s="127" t="s">
        <v>21</v>
      </c>
      <c r="J26" s="127"/>
      <c r="K26" s="127"/>
      <c r="L26" s="127"/>
      <c r="M26" s="127"/>
      <c r="N26" s="16"/>
      <c r="O26" s="125"/>
      <c r="P26" s="125"/>
      <c r="Q26" s="125"/>
      <c r="R26" s="125"/>
      <c r="S26" s="7"/>
      <c r="T26" s="7"/>
      <c r="U26" s="7"/>
      <c r="V26" s="8"/>
    </row>
    <row r="27" spans="2:22" ht="27.75" customHeight="1"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7"/>
      <c r="P27" s="17"/>
      <c r="Q27" s="17"/>
      <c r="R27" s="17"/>
      <c r="S27" s="7"/>
      <c r="T27" s="7"/>
      <c r="U27" s="7"/>
      <c r="V27" s="8"/>
    </row>
    <row r="28" spans="2:22" ht="41.25" customHeight="1">
      <c r="B28" s="30"/>
      <c r="C28" s="17"/>
      <c r="D28" s="122" t="s">
        <v>22</v>
      </c>
      <c r="E28" s="122"/>
      <c r="F28" s="122"/>
      <c r="G28" s="122"/>
      <c r="H28" s="122"/>
      <c r="I28" s="122"/>
      <c r="J28" s="122"/>
      <c r="K28" s="122"/>
      <c r="L28" s="122"/>
      <c r="M28" s="122"/>
      <c r="N28" s="7"/>
      <c r="O28" s="123"/>
      <c r="P28" s="123"/>
      <c r="Q28" s="123"/>
      <c r="R28" s="123"/>
      <c r="S28" s="7"/>
      <c r="T28" s="7"/>
      <c r="U28" s="7"/>
      <c r="V28" s="8"/>
    </row>
    <row r="29" spans="2:22" ht="27.75" customHeight="1">
      <c r="B29" s="30"/>
      <c r="C29" s="17"/>
      <c r="D29" s="17"/>
      <c r="E29" s="17"/>
      <c r="F29" s="17"/>
      <c r="G29" s="17"/>
      <c r="H29" s="17"/>
      <c r="I29" s="17"/>
      <c r="J29" s="7"/>
      <c r="K29" s="7"/>
      <c r="L29" s="7"/>
      <c r="M29" s="7"/>
      <c r="N29" s="7"/>
      <c r="O29" s="17"/>
      <c r="P29" s="17"/>
      <c r="Q29" s="17"/>
      <c r="R29" s="17"/>
      <c r="S29" s="7"/>
      <c r="T29" s="7"/>
      <c r="U29" s="7"/>
      <c r="V29" s="8"/>
    </row>
    <row r="30" spans="2:22" ht="41.25" customHeight="1">
      <c r="B30" s="30"/>
      <c r="C30" s="17"/>
      <c r="D30" s="122" t="s">
        <v>23</v>
      </c>
      <c r="E30" s="122"/>
      <c r="F30" s="122"/>
      <c r="G30" s="122"/>
      <c r="H30" s="122"/>
      <c r="I30" s="122"/>
      <c r="J30" s="122"/>
      <c r="K30" s="122"/>
      <c r="L30" s="122"/>
      <c r="M30" s="122"/>
      <c r="N30" s="7"/>
      <c r="O30" s="123">
        <f>'CALCULOS DE COSTES  Y DATOS SS'!E16</f>
        <v>73.07692307692308</v>
      </c>
      <c r="P30" s="123"/>
      <c r="Q30" s="123"/>
      <c r="R30" s="123"/>
      <c r="S30" s="7"/>
      <c r="T30" s="7"/>
      <c r="U30" s="7"/>
      <c r="V30" s="8"/>
    </row>
    <row r="31" spans="2:22" ht="27.75" customHeight="1">
      <c r="B31" s="30"/>
      <c r="C31" s="17"/>
      <c r="D31" s="17"/>
      <c r="E31" s="17"/>
      <c r="F31" s="17"/>
      <c r="G31" s="17"/>
      <c r="H31" s="17"/>
      <c r="I31" s="17"/>
      <c r="J31" s="7"/>
      <c r="K31" s="7"/>
      <c r="L31" s="7"/>
      <c r="M31" s="7"/>
      <c r="N31" s="7"/>
      <c r="O31" s="17"/>
      <c r="P31" s="17"/>
      <c r="Q31" s="17"/>
      <c r="R31" s="17"/>
      <c r="S31" s="7"/>
      <c r="T31" s="7"/>
      <c r="U31" s="7"/>
      <c r="V31" s="8"/>
    </row>
    <row r="32" spans="2:22" ht="41.25" customHeight="1">
      <c r="B32" s="30"/>
      <c r="C32" s="17"/>
      <c r="D32" s="122" t="s">
        <v>24</v>
      </c>
      <c r="E32" s="122"/>
      <c r="F32" s="122"/>
      <c r="G32" s="122"/>
      <c r="H32" s="122"/>
      <c r="I32" s="122"/>
      <c r="J32" s="122"/>
      <c r="K32" s="122"/>
      <c r="L32" s="122"/>
      <c r="M32" s="122"/>
      <c r="N32" s="7"/>
      <c r="O32" s="123"/>
      <c r="P32" s="123"/>
      <c r="Q32" s="123"/>
      <c r="R32" s="123"/>
      <c r="S32" s="7"/>
      <c r="T32" s="7"/>
      <c r="U32" s="7"/>
      <c r="V32" s="8"/>
    </row>
    <row r="33" spans="2:22" ht="27.75" customHeight="1">
      <c r="B33" s="30"/>
      <c r="C33" s="17"/>
      <c r="D33" s="17"/>
      <c r="E33" s="17"/>
      <c r="F33" s="17"/>
      <c r="G33" s="17"/>
      <c r="H33" s="17"/>
      <c r="I33" s="17"/>
      <c r="J33" s="7"/>
      <c r="K33" s="7"/>
      <c r="L33" s="7"/>
      <c r="M33" s="7"/>
      <c r="N33" s="7"/>
      <c r="O33" s="17"/>
      <c r="P33" s="17"/>
      <c r="Q33" s="17"/>
      <c r="R33" s="17"/>
      <c r="S33" s="7"/>
      <c r="T33" s="7"/>
      <c r="U33" s="7"/>
      <c r="V33" s="8"/>
    </row>
    <row r="34" spans="2:22" ht="37.5">
      <c r="B34" s="30"/>
      <c r="C34" s="28" t="s">
        <v>25</v>
      </c>
      <c r="D34" s="17"/>
      <c r="E34" s="17"/>
      <c r="F34" s="17"/>
      <c r="G34" s="17"/>
      <c r="H34" s="17"/>
      <c r="I34" s="17"/>
      <c r="J34" s="7"/>
      <c r="K34" s="7"/>
      <c r="L34" s="7"/>
      <c r="M34" s="7"/>
      <c r="N34" s="7"/>
      <c r="O34" s="17"/>
      <c r="P34" s="17"/>
      <c r="Q34" s="17"/>
      <c r="R34" s="17"/>
      <c r="S34" s="7"/>
      <c r="T34" s="7"/>
      <c r="U34" s="7"/>
      <c r="V34" s="8"/>
    </row>
    <row r="35" spans="2:22" ht="27.75" customHeight="1">
      <c r="B35" s="30"/>
      <c r="C35" s="17"/>
      <c r="D35" s="17"/>
      <c r="E35" s="17"/>
      <c r="F35" s="17"/>
      <c r="G35" s="17"/>
      <c r="H35" s="17"/>
      <c r="I35" s="17"/>
      <c r="J35" s="7"/>
      <c r="K35" s="7"/>
      <c r="L35" s="7"/>
      <c r="M35" s="7"/>
      <c r="N35" s="7"/>
      <c r="O35" s="17"/>
      <c r="P35" s="17"/>
      <c r="Q35" s="17"/>
      <c r="R35" s="17"/>
      <c r="S35" s="7"/>
      <c r="T35" s="7"/>
      <c r="U35" s="7"/>
      <c r="V35" s="8"/>
    </row>
    <row r="36" spans="2:22" ht="41.25" customHeight="1">
      <c r="B36" s="30"/>
      <c r="C36" s="17"/>
      <c r="D36" s="122" t="s">
        <v>26</v>
      </c>
      <c r="E36" s="122"/>
      <c r="F36" s="122"/>
      <c r="G36" s="122"/>
      <c r="H36" s="122"/>
      <c r="I36" s="122"/>
      <c r="J36" s="29"/>
      <c r="K36" s="7"/>
      <c r="L36" s="7"/>
      <c r="M36" s="7"/>
      <c r="N36" s="7"/>
      <c r="O36" s="17"/>
      <c r="P36" s="17"/>
      <c r="Q36" s="17"/>
      <c r="R36" s="17"/>
      <c r="S36" s="7"/>
      <c r="T36" s="7"/>
      <c r="U36" s="7"/>
      <c r="V36" s="8"/>
    </row>
    <row r="37" spans="2:22" ht="52.5" customHeight="1">
      <c r="B37" s="30"/>
      <c r="C37" s="17"/>
      <c r="D37" s="131"/>
      <c r="E37" s="131"/>
      <c r="F37" s="131"/>
      <c r="G37" s="131"/>
      <c r="H37" s="21"/>
      <c r="I37" s="127" t="s">
        <v>27</v>
      </c>
      <c r="J37" s="127"/>
      <c r="K37" s="127"/>
      <c r="L37" s="127"/>
      <c r="M37" s="127"/>
      <c r="N37" s="7"/>
      <c r="O37" s="123"/>
      <c r="P37" s="123"/>
      <c r="Q37" s="123"/>
      <c r="R37" s="123"/>
      <c r="S37" s="7"/>
      <c r="T37" s="7"/>
      <c r="U37" s="7"/>
      <c r="V37" s="8"/>
    </row>
    <row r="38" spans="2:22" ht="52.5" customHeight="1">
      <c r="B38" s="30"/>
      <c r="C38" s="17"/>
      <c r="D38" s="132"/>
      <c r="E38" s="132"/>
      <c r="F38" s="132"/>
      <c r="G38" s="132"/>
      <c r="H38" s="21"/>
      <c r="I38" s="127" t="s">
        <v>28</v>
      </c>
      <c r="J38" s="127"/>
      <c r="K38" s="127"/>
      <c r="L38" s="127"/>
      <c r="M38" s="127"/>
      <c r="N38" s="7"/>
      <c r="O38" s="125"/>
      <c r="P38" s="125"/>
      <c r="Q38" s="125"/>
      <c r="R38" s="125"/>
      <c r="S38" s="7"/>
      <c r="T38" s="7"/>
      <c r="U38" s="7"/>
      <c r="V38" s="8"/>
    </row>
    <row r="39" spans="2:22" ht="41.25" customHeight="1">
      <c r="B39" s="30"/>
      <c r="C39" s="17"/>
      <c r="D39" s="122" t="s">
        <v>29</v>
      </c>
      <c r="E39" s="122"/>
      <c r="F39" s="122"/>
      <c r="G39" s="122"/>
      <c r="H39" s="122"/>
      <c r="I39" s="122"/>
      <c r="J39" s="122"/>
      <c r="K39" s="122"/>
      <c r="L39" s="7"/>
      <c r="M39" s="7"/>
      <c r="N39" s="7"/>
      <c r="O39" s="17"/>
      <c r="P39" s="17"/>
      <c r="Q39" s="17"/>
      <c r="R39" s="17"/>
      <c r="S39" s="7"/>
      <c r="T39" s="7"/>
      <c r="U39" s="7"/>
      <c r="V39" s="8"/>
    </row>
    <row r="40" spans="2:22" ht="51.75" customHeight="1">
      <c r="B40" s="30"/>
      <c r="C40" s="17"/>
      <c r="D40" s="131"/>
      <c r="E40" s="131"/>
      <c r="F40" s="131"/>
      <c r="G40" s="131"/>
      <c r="H40" s="21"/>
      <c r="I40" s="127" t="s">
        <v>30</v>
      </c>
      <c r="J40" s="127"/>
      <c r="K40" s="127"/>
      <c r="L40" s="127"/>
      <c r="M40" s="127"/>
      <c r="N40" s="7"/>
      <c r="O40" s="123"/>
      <c r="P40" s="123"/>
      <c r="Q40" s="123"/>
      <c r="R40" s="123"/>
      <c r="S40" s="7"/>
      <c r="T40" s="7"/>
      <c r="U40" s="7"/>
      <c r="V40" s="8"/>
    </row>
    <row r="41" spans="2:22" ht="41.25" customHeight="1">
      <c r="B41" s="30"/>
      <c r="C41" s="17"/>
      <c r="D41" s="122" t="s">
        <v>31</v>
      </c>
      <c r="E41" s="122"/>
      <c r="F41" s="122"/>
      <c r="G41" s="122"/>
      <c r="H41" s="122"/>
      <c r="I41" s="122"/>
      <c r="J41" s="122"/>
      <c r="K41" s="122"/>
      <c r="L41" s="7"/>
      <c r="M41" s="7"/>
      <c r="N41" s="7"/>
      <c r="O41" s="17"/>
      <c r="P41" s="17"/>
      <c r="Q41" s="17"/>
      <c r="R41" s="17"/>
      <c r="S41" s="7"/>
      <c r="T41" s="7"/>
      <c r="U41" s="7"/>
      <c r="V41" s="8"/>
    </row>
    <row r="42" spans="2:22" ht="51.75" customHeight="1">
      <c r="B42" s="30"/>
      <c r="C42" s="17"/>
      <c r="D42" s="131"/>
      <c r="E42" s="131"/>
      <c r="F42" s="131"/>
      <c r="G42" s="131"/>
      <c r="H42" s="21"/>
      <c r="I42" s="127" t="s">
        <v>32</v>
      </c>
      <c r="J42" s="127"/>
      <c r="K42" s="127"/>
      <c r="L42" s="127"/>
      <c r="M42" s="127"/>
      <c r="N42" s="7"/>
      <c r="O42" s="123"/>
      <c r="P42" s="123"/>
      <c r="Q42" s="123"/>
      <c r="R42" s="123"/>
      <c r="S42" s="7"/>
      <c r="T42" s="7"/>
      <c r="U42" s="7"/>
      <c r="V42" s="8"/>
    </row>
    <row r="43" spans="2:22" ht="41.25" customHeight="1">
      <c r="B43" s="30"/>
      <c r="C43" s="17"/>
      <c r="D43" s="130" t="s">
        <v>33</v>
      </c>
      <c r="E43" s="130"/>
      <c r="F43" s="130"/>
      <c r="G43" s="130"/>
      <c r="H43" s="130"/>
      <c r="I43" s="130"/>
      <c r="J43" s="29"/>
      <c r="K43" s="7"/>
      <c r="L43" s="7"/>
      <c r="M43" s="7"/>
      <c r="N43" s="7"/>
      <c r="O43" s="17"/>
      <c r="P43" s="17"/>
      <c r="Q43" s="17"/>
      <c r="R43" s="17"/>
      <c r="S43" s="7"/>
      <c r="T43" s="7"/>
      <c r="U43" s="7"/>
      <c r="V43" s="8"/>
    </row>
    <row r="44" spans="2:22" ht="51.75" customHeight="1">
      <c r="B44" s="5"/>
      <c r="C44" s="7"/>
      <c r="D44" s="131" t="s">
        <v>34</v>
      </c>
      <c r="E44" s="131"/>
      <c r="F44" s="131"/>
      <c r="G44" s="131"/>
      <c r="H44" s="16"/>
      <c r="I44" s="127" t="s">
        <v>35</v>
      </c>
      <c r="J44" s="127"/>
      <c r="K44" s="127"/>
      <c r="L44" s="127"/>
      <c r="M44" s="127"/>
      <c r="N44" s="7"/>
      <c r="O44" s="123">
        <f>'CALCULOS DE COSTES  Y DATOS SS'!D16</f>
        <v>34.37</v>
      </c>
      <c r="P44" s="123"/>
      <c r="Q44" s="123"/>
      <c r="R44" s="123"/>
      <c r="S44" s="7"/>
      <c r="T44" s="7"/>
      <c r="U44" s="7"/>
      <c r="V44" s="8"/>
    </row>
    <row r="45" spans="2:22" ht="16.5" customHeight="1">
      <c r="B45" s="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8"/>
    </row>
    <row r="46" spans="2:22" ht="46.5" customHeight="1">
      <c r="B46" s="5"/>
      <c r="C46" s="7"/>
      <c r="D46" s="7"/>
      <c r="E46" s="7"/>
      <c r="F46" s="7"/>
      <c r="G46" s="7"/>
      <c r="H46" s="7"/>
      <c r="I46" s="17"/>
      <c r="J46" s="7"/>
      <c r="K46" s="7"/>
      <c r="L46" s="7"/>
      <c r="M46" s="7"/>
      <c r="N46" s="18"/>
      <c r="O46" s="7"/>
      <c r="P46" s="7"/>
      <c r="R46" s="31" t="s">
        <v>36</v>
      </c>
      <c r="S46" s="123">
        <f>SUM(O20:R44)</f>
        <v>545.9084615384616</v>
      </c>
      <c r="T46" s="123"/>
      <c r="U46" s="123"/>
      <c r="V46" s="8"/>
    </row>
    <row r="47" spans="2:22" ht="15" customHeight="1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8"/>
    </row>
    <row r="48" spans="2:22" ht="37.5">
      <c r="B48" s="5"/>
      <c r="C48" s="28" t="s">
        <v>37</v>
      </c>
      <c r="D48" s="17"/>
      <c r="E48" s="17"/>
      <c r="F48" s="17"/>
      <c r="G48" s="17"/>
      <c r="H48" s="17"/>
      <c r="I48" s="1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8"/>
    </row>
    <row r="49" spans="2:22" ht="26.25" customHeight="1">
      <c r="B49" s="5"/>
      <c r="C49" s="17"/>
      <c r="D49" s="17"/>
      <c r="E49" s="17"/>
      <c r="F49" s="17"/>
      <c r="G49" s="17"/>
      <c r="H49" s="17"/>
      <c r="I49" s="1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"/>
    </row>
    <row r="50" spans="2:22" ht="37.5">
      <c r="B50" s="5"/>
      <c r="D50" s="17" t="s">
        <v>38</v>
      </c>
      <c r="E50" s="17"/>
      <c r="F50" s="17"/>
      <c r="G50" s="17"/>
      <c r="H50" s="17"/>
      <c r="I50" s="1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8"/>
    </row>
    <row r="51" spans="2:22" ht="18" customHeight="1">
      <c r="B51" s="5"/>
      <c r="C51" s="17"/>
      <c r="D51" s="17"/>
      <c r="E51" s="17"/>
      <c r="F51" s="17"/>
      <c r="G51" s="17"/>
      <c r="H51" s="17"/>
      <c r="I51" s="1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8"/>
    </row>
    <row r="52" spans="2:22" ht="51.75" customHeight="1">
      <c r="B52" s="5"/>
      <c r="C52" s="17"/>
      <c r="D52" s="129" t="s">
        <v>39</v>
      </c>
      <c r="E52" s="129"/>
      <c r="F52" s="129"/>
      <c r="G52" s="129"/>
      <c r="H52" s="129"/>
      <c r="I52" s="129"/>
      <c r="J52" s="7"/>
      <c r="K52" s="32">
        <v>0.047</v>
      </c>
      <c r="L52" s="127" t="s">
        <v>40</v>
      </c>
      <c r="M52" s="127"/>
      <c r="N52" s="127"/>
      <c r="O52" s="123">
        <f>O79*K52</f>
        <v>24.800489999999996</v>
      </c>
      <c r="P52" s="123"/>
      <c r="Q52" s="123"/>
      <c r="R52" s="123"/>
      <c r="S52" s="7"/>
      <c r="T52" s="7"/>
      <c r="U52" s="7"/>
      <c r="V52" s="8"/>
    </row>
    <row r="53" spans="2:22" ht="51.75" customHeight="1">
      <c r="B53" s="5"/>
      <c r="C53" s="17"/>
      <c r="D53" s="129" t="s">
        <v>41</v>
      </c>
      <c r="E53" s="129"/>
      <c r="F53" s="129"/>
      <c r="G53" s="129"/>
      <c r="H53" s="129"/>
      <c r="I53" s="129"/>
      <c r="J53" s="16"/>
      <c r="K53" s="33">
        <v>0.015500000000000002</v>
      </c>
      <c r="L53" s="127" t="s">
        <v>40</v>
      </c>
      <c r="M53" s="127"/>
      <c r="N53" s="127"/>
      <c r="O53" s="125">
        <f>O81*K53</f>
        <v>8.178885000000001</v>
      </c>
      <c r="P53" s="125"/>
      <c r="Q53" s="125"/>
      <c r="R53" s="125"/>
      <c r="S53" s="7"/>
      <c r="T53" s="7"/>
      <c r="U53" s="7"/>
      <c r="V53" s="8"/>
    </row>
    <row r="54" spans="2:22" ht="51.75" customHeight="1">
      <c r="B54" s="5"/>
      <c r="C54" s="17"/>
      <c r="D54" s="129" t="s">
        <v>42</v>
      </c>
      <c r="E54" s="129"/>
      <c r="F54" s="129"/>
      <c r="G54" s="129"/>
      <c r="H54" s="129"/>
      <c r="I54" s="129"/>
      <c r="J54" s="16"/>
      <c r="K54" s="33">
        <v>0.001</v>
      </c>
      <c r="L54" s="127" t="s">
        <v>40</v>
      </c>
      <c r="M54" s="127"/>
      <c r="N54" s="127"/>
      <c r="O54" s="125">
        <f>O81*K54</f>
        <v>0.52767</v>
      </c>
      <c r="P54" s="125"/>
      <c r="Q54" s="125"/>
      <c r="R54" s="125"/>
      <c r="S54" s="7"/>
      <c r="T54" s="7"/>
      <c r="U54" s="7"/>
      <c r="V54" s="8"/>
    </row>
    <row r="55" spans="2:22" ht="51.75" customHeight="1">
      <c r="B55" s="5"/>
      <c r="C55" s="17"/>
      <c r="D55" s="129" t="s">
        <v>43</v>
      </c>
      <c r="E55" s="129"/>
      <c r="F55" s="129"/>
      <c r="G55" s="129"/>
      <c r="H55" s="129"/>
      <c r="I55" s="129"/>
      <c r="J55" s="16"/>
      <c r="K55" s="33">
        <v>0.02</v>
      </c>
      <c r="L55" s="127" t="s">
        <v>40</v>
      </c>
      <c r="M55" s="127"/>
      <c r="N55" s="127"/>
      <c r="O55" s="125"/>
      <c r="P55" s="125"/>
      <c r="Q55" s="125"/>
      <c r="R55" s="125"/>
      <c r="S55" s="7"/>
      <c r="T55" s="7"/>
      <c r="U55" s="7"/>
      <c r="V55" s="8"/>
    </row>
    <row r="56" spans="2:22" ht="51.75" customHeight="1">
      <c r="B56" s="5"/>
      <c r="C56" s="17"/>
      <c r="D56" s="129" t="s">
        <v>44</v>
      </c>
      <c r="E56" s="129"/>
      <c r="F56" s="129"/>
      <c r="G56" s="129"/>
      <c r="H56" s="129"/>
      <c r="I56" s="129"/>
      <c r="J56" s="16"/>
      <c r="K56" s="33">
        <v>0.047</v>
      </c>
      <c r="L56" s="127" t="s">
        <v>40</v>
      </c>
      <c r="M56" s="127"/>
      <c r="N56" s="127"/>
      <c r="O56" s="125"/>
      <c r="P56" s="125"/>
      <c r="Q56" s="125"/>
      <c r="R56" s="125"/>
      <c r="S56" s="7"/>
      <c r="T56" s="7"/>
      <c r="U56" s="7"/>
      <c r="V56" s="8"/>
    </row>
    <row r="57" spans="2:22" ht="51.75" customHeight="1">
      <c r="B57" s="5"/>
      <c r="C57" s="17"/>
      <c r="D57" s="21"/>
      <c r="E57" s="21"/>
      <c r="F57" s="21"/>
      <c r="G57" s="21"/>
      <c r="H57" s="21"/>
      <c r="J57" s="16"/>
      <c r="K57" s="17"/>
      <c r="L57" s="7"/>
      <c r="M57" s="16"/>
      <c r="N57" s="18" t="s">
        <v>45</v>
      </c>
      <c r="O57" s="125">
        <f>SUM(O52:R56)</f>
        <v>33.507045</v>
      </c>
      <c r="P57" s="125"/>
      <c r="Q57" s="125"/>
      <c r="R57" s="125"/>
      <c r="S57" s="7"/>
      <c r="T57" s="7"/>
      <c r="U57" s="7"/>
      <c r="V57" s="8"/>
    </row>
    <row r="58" spans="2:22" ht="51.75" customHeight="1">
      <c r="B58" s="5"/>
      <c r="C58" s="17"/>
      <c r="D58" s="21"/>
      <c r="E58" s="21"/>
      <c r="F58" s="21"/>
      <c r="G58" s="21"/>
      <c r="H58" s="21"/>
      <c r="I58" s="21"/>
      <c r="J58" s="16"/>
      <c r="K58" s="17"/>
      <c r="L58" s="7"/>
      <c r="M58" s="16"/>
      <c r="N58" s="16"/>
      <c r="O58" s="16"/>
      <c r="P58" s="7"/>
      <c r="Q58" s="7"/>
      <c r="R58" s="7"/>
      <c r="S58" s="7"/>
      <c r="T58" s="7"/>
      <c r="U58" s="7"/>
      <c r="V58" s="8"/>
    </row>
    <row r="59" spans="2:22" ht="51.75" customHeight="1">
      <c r="B59" s="5"/>
      <c r="C59" s="17"/>
      <c r="D59" s="122" t="s">
        <v>46</v>
      </c>
      <c r="E59" s="122"/>
      <c r="F59" s="122"/>
      <c r="G59" s="122"/>
      <c r="H59" s="122"/>
      <c r="I59" s="122"/>
      <c r="J59" s="16"/>
      <c r="K59" s="32">
        <v>0</v>
      </c>
      <c r="L59" s="127" t="s">
        <v>40</v>
      </c>
      <c r="M59" s="127"/>
      <c r="N59" s="127"/>
      <c r="O59" s="123"/>
      <c r="P59" s="123"/>
      <c r="Q59" s="123"/>
      <c r="R59" s="123"/>
      <c r="S59" s="7"/>
      <c r="T59" s="7"/>
      <c r="U59" s="7"/>
      <c r="V59" s="8"/>
    </row>
    <row r="60" spans="2:22" ht="51.75" customHeight="1">
      <c r="B60" s="5"/>
      <c r="C60" s="17"/>
      <c r="D60" s="122" t="s">
        <v>47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6"/>
      <c r="O60" s="125"/>
      <c r="P60" s="125"/>
      <c r="Q60" s="125"/>
      <c r="R60" s="125"/>
      <c r="S60" s="7"/>
      <c r="T60" s="7"/>
      <c r="U60" s="7"/>
      <c r="V60" s="8"/>
    </row>
    <row r="61" spans="2:22" ht="51.75" customHeight="1">
      <c r="B61" s="5"/>
      <c r="C61" s="17"/>
      <c r="D61" s="122" t="s">
        <v>48</v>
      </c>
      <c r="E61" s="122"/>
      <c r="F61" s="122"/>
      <c r="G61" s="122"/>
      <c r="H61" s="122"/>
      <c r="I61" s="122"/>
      <c r="J61" s="122"/>
      <c r="K61" s="122"/>
      <c r="L61" s="122"/>
      <c r="M61" s="122"/>
      <c r="N61" s="16"/>
      <c r="O61" s="125"/>
      <c r="P61" s="125"/>
      <c r="Q61" s="125"/>
      <c r="R61" s="125"/>
      <c r="S61" s="7"/>
      <c r="T61" s="7"/>
      <c r="U61" s="7"/>
      <c r="V61" s="8"/>
    </row>
    <row r="62" spans="2:22" ht="51.75" customHeight="1">
      <c r="B62" s="5"/>
      <c r="C62" s="17"/>
      <c r="D62" s="128" t="s">
        <v>49</v>
      </c>
      <c r="E62" s="128"/>
      <c r="F62" s="128"/>
      <c r="G62" s="128"/>
      <c r="H62" s="128"/>
      <c r="I62" s="128"/>
      <c r="J62" s="128"/>
      <c r="K62" s="128"/>
      <c r="L62" s="128"/>
      <c r="M62" s="128"/>
      <c r="N62" s="7"/>
      <c r="O62" s="125"/>
      <c r="P62" s="125"/>
      <c r="Q62" s="125"/>
      <c r="R62" s="125"/>
      <c r="S62" s="7"/>
      <c r="T62" s="7"/>
      <c r="U62" s="7"/>
      <c r="V62" s="8"/>
    </row>
    <row r="63" spans="2:22" ht="22.5" customHeight="1">
      <c r="B63" s="5"/>
      <c r="C63" s="17"/>
      <c r="D63" s="17"/>
      <c r="E63" s="17"/>
      <c r="F63" s="17"/>
      <c r="G63" s="17"/>
      <c r="H63" s="17"/>
      <c r="I63" s="1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8"/>
    </row>
    <row r="64" spans="2:22" ht="47.25" customHeight="1">
      <c r="B64" s="5"/>
      <c r="C64" s="17"/>
      <c r="D64" s="17"/>
      <c r="E64" s="17"/>
      <c r="F64" s="17"/>
      <c r="G64" s="17"/>
      <c r="H64" s="17"/>
      <c r="I64" s="17"/>
      <c r="J64" s="7"/>
      <c r="K64" s="7"/>
      <c r="L64" s="7"/>
      <c r="M64" s="7"/>
      <c r="N64" s="7"/>
      <c r="O64" s="7"/>
      <c r="P64" s="7"/>
      <c r="Q64" s="31"/>
      <c r="R64" s="31" t="s">
        <v>50</v>
      </c>
      <c r="S64" s="123">
        <f>SUM(O52:R56,O59:R62)</f>
        <v>33.507045</v>
      </c>
      <c r="T64" s="123"/>
      <c r="U64" s="123"/>
      <c r="V64" s="8"/>
    </row>
    <row r="65" spans="2:22" ht="25.5">
      <c r="B65" s="5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8"/>
    </row>
    <row r="66" spans="2:22" ht="44.25" customHeight="1">
      <c r="B66" s="5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31"/>
      <c r="R66" s="31" t="s">
        <v>51</v>
      </c>
      <c r="S66" s="123">
        <f>S46-S64</f>
        <v>512.4014165384616</v>
      </c>
      <c r="T66" s="123"/>
      <c r="U66" s="123"/>
      <c r="V66" s="8"/>
    </row>
    <row r="67" spans="2:22" ht="25.5">
      <c r="B67" s="5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8"/>
    </row>
    <row r="68" spans="2:22" ht="25.5">
      <c r="B68" s="5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</row>
    <row r="69" spans="2:22" ht="37.5">
      <c r="B69" s="5"/>
      <c r="C69" s="7"/>
      <c r="D69" s="127" t="s">
        <v>52</v>
      </c>
      <c r="E69" s="127"/>
      <c r="F69" s="127"/>
      <c r="G69" s="127"/>
      <c r="H69" s="127"/>
      <c r="I69" s="127"/>
      <c r="J69" s="17"/>
      <c r="K69" s="17"/>
      <c r="L69" s="17"/>
      <c r="M69" s="127" t="s">
        <v>53</v>
      </c>
      <c r="N69" s="127"/>
      <c r="O69" s="127"/>
      <c r="P69" s="127"/>
      <c r="Q69" s="127"/>
      <c r="R69" s="127"/>
      <c r="S69" s="127"/>
      <c r="T69" s="7"/>
      <c r="U69" s="7"/>
      <c r="V69" s="8"/>
    </row>
    <row r="70" spans="2:22" ht="57.75" customHeight="1">
      <c r="B70" s="5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8"/>
    </row>
    <row r="71" spans="2:22" ht="25.5"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5"/>
    </row>
    <row r="73" spans="2:22" ht="25.5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4"/>
    </row>
    <row r="74" spans="2:22" ht="81" customHeight="1">
      <c r="B74" s="5"/>
      <c r="C74" s="126" t="s">
        <v>54</v>
      </c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8"/>
    </row>
    <row r="75" spans="2:22" ht="25.5">
      <c r="B75" s="5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8"/>
    </row>
    <row r="76" spans="2:22" ht="37.5">
      <c r="B76" s="5"/>
      <c r="C76" s="7"/>
      <c r="D76" s="17" t="s">
        <v>55</v>
      </c>
      <c r="E76" s="17"/>
      <c r="F76" s="17"/>
      <c r="G76" s="17"/>
      <c r="H76" s="17"/>
      <c r="I76" s="1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8"/>
    </row>
    <row r="77" spans="2:22" ht="53.25" customHeight="1">
      <c r="B77" s="5"/>
      <c r="C77" s="7"/>
      <c r="D77" s="17"/>
      <c r="E77" s="122" t="s">
        <v>56</v>
      </c>
      <c r="F77" s="122"/>
      <c r="G77" s="122"/>
      <c r="H77" s="122"/>
      <c r="I77" s="122"/>
      <c r="J77" s="122"/>
      <c r="K77" s="122"/>
      <c r="L77" s="122"/>
      <c r="M77" s="122"/>
      <c r="N77" s="122"/>
      <c r="O77" s="123"/>
      <c r="P77" s="123"/>
      <c r="Q77" s="123"/>
      <c r="R77" s="123"/>
      <c r="S77" s="7"/>
      <c r="T77" s="7"/>
      <c r="U77" s="7"/>
      <c r="V77" s="8"/>
    </row>
    <row r="78" spans="2:22" ht="53.25" customHeight="1">
      <c r="B78" s="5"/>
      <c r="C78" s="7"/>
      <c r="D78" s="17"/>
      <c r="E78" s="122" t="s">
        <v>57</v>
      </c>
      <c r="F78" s="122"/>
      <c r="G78" s="122"/>
      <c r="H78" s="122"/>
      <c r="I78" s="122"/>
      <c r="J78" s="122"/>
      <c r="K78" s="122"/>
      <c r="L78" s="122"/>
      <c r="M78" s="122"/>
      <c r="N78" s="122"/>
      <c r="O78" s="125"/>
      <c r="P78" s="125"/>
      <c r="Q78" s="125"/>
      <c r="R78" s="125"/>
      <c r="S78" s="7"/>
      <c r="T78" s="7"/>
      <c r="U78" s="7"/>
      <c r="V78" s="8"/>
    </row>
    <row r="79" spans="2:22" ht="53.25" customHeight="1">
      <c r="B79" s="5"/>
      <c r="C79" s="7"/>
      <c r="D79" s="17"/>
      <c r="E79" s="17"/>
      <c r="F79" s="17"/>
      <c r="G79" s="17"/>
      <c r="H79" s="17"/>
      <c r="I79" s="18"/>
      <c r="J79" s="7"/>
      <c r="K79" s="7"/>
      <c r="L79" s="7"/>
      <c r="M79" s="7"/>
      <c r="N79" s="31" t="s">
        <v>58</v>
      </c>
      <c r="O79" s="125">
        <f>'CALCULOS DE COSTES  Y DATOS SS'!K18</f>
        <v>527.67</v>
      </c>
      <c r="P79" s="125"/>
      <c r="Q79" s="125"/>
      <c r="R79" s="125"/>
      <c r="S79" s="7"/>
      <c r="T79" s="7"/>
      <c r="U79" s="7"/>
      <c r="V79" s="8"/>
    </row>
    <row r="80" spans="2:22" ht="18" customHeight="1">
      <c r="B80" s="5"/>
      <c r="C80" s="7"/>
      <c r="D80" s="17"/>
      <c r="E80" s="17"/>
      <c r="F80" s="17"/>
      <c r="G80" s="17"/>
      <c r="H80" s="17"/>
      <c r="I80" s="1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8"/>
    </row>
    <row r="81" spans="2:22" ht="108.75" customHeight="1">
      <c r="B81" s="5"/>
      <c r="C81" s="7"/>
      <c r="D81" s="126" t="s">
        <v>59</v>
      </c>
      <c r="E81" s="126"/>
      <c r="F81" s="126"/>
      <c r="G81" s="126"/>
      <c r="H81" s="126"/>
      <c r="I81" s="126"/>
      <c r="J81" s="127" t="s">
        <v>60</v>
      </c>
      <c r="K81" s="127"/>
      <c r="L81" s="127"/>
      <c r="M81" s="127"/>
      <c r="N81" s="127"/>
      <c r="O81" s="123">
        <f>'CALCULOS DE COSTES  Y DATOS SS'!K18</f>
        <v>527.67</v>
      </c>
      <c r="P81" s="123"/>
      <c r="Q81" s="123"/>
      <c r="R81" s="123"/>
      <c r="S81" s="7"/>
      <c r="T81" s="7"/>
      <c r="U81" s="7"/>
      <c r="V81" s="8"/>
    </row>
    <row r="82" spans="2:22" ht="18.75" customHeight="1">
      <c r="B82" s="5"/>
      <c r="C82" s="7"/>
      <c r="D82" s="17"/>
      <c r="E82" s="17"/>
      <c r="F82" s="17"/>
      <c r="G82" s="17"/>
      <c r="H82" s="17"/>
      <c r="I82" s="1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8"/>
    </row>
    <row r="83" spans="2:22" ht="41.25" customHeight="1">
      <c r="B83" s="5"/>
      <c r="C83" s="7"/>
      <c r="D83" s="122" t="s">
        <v>61</v>
      </c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3"/>
      <c r="P83" s="123"/>
      <c r="Q83" s="123"/>
      <c r="R83" s="123"/>
      <c r="S83" s="7"/>
      <c r="T83" s="7"/>
      <c r="U83" s="7"/>
      <c r="V83" s="8"/>
    </row>
    <row r="84" spans="2:22" ht="18.75" customHeight="1">
      <c r="B84" s="5"/>
      <c r="C84" s="7"/>
      <c r="D84" s="17"/>
      <c r="E84" s="17"/>
      <c r="F84" s="17"/>
      <c r="G84" s="17"/>
      <c r="H84" s="17"/>
      <c r="I84" s="1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8"/>
    </row>
    <row r="85" spans="2:22" ht="41.25" customHeight="1">
      <c r="B85" s="5"/>
      <c r="C85" s="7"/>
      <c r="D85" s="122" t="s">
        <v>62</v>
      </c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3"/>
      <c r="P85" s="123"/>
      <c r="Q85" s="123"/>
      <c r="R85" s="123"/>
      <c r="S85" s="7"/>
      <c r="T85" s="7"/>
      <c r="U85" s="7"/>
      <c r="V85" s="8"/>
    </row>
    <row r="86" spans="2:22" ht="18.75" customHeight="1">
      <c r="B86" s="5"/>
      <c r="C86" s="7"/>
      <c r="D86" s="17"/>
      <c r="E86" s="17"/>
      <c r="F86" s="17"/>
      <c r="G86" s="17"/>
      <c r="H86" s="17"/>
      <c r="I86" s="1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8"/>
    </row>
    <row r="87" spans="2:22" ht="41.25" customHeight="1">
      <c r="B87" s="5"/>
      <c r="C87" s="7"/>
      <c r="D87" s="122" t="s">
        <v>63</v>
      </c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3">
        <f>S46</f>
        <v>545.9084615384616</v>
      </c>
      <c r="P87" s="123"/>
      <c r="Q87" s="123"/>
      <c r="R87" s="123"/>
      <c r="S87" s="7"/>
      <c r="T87" s="7"/>
      <c r="U87" s="7"/>
      <c r="V87" s="8"/>
    </row>
    <row r="88" spans="2:22" ht="25.5"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5"/>
    </row>
    <row r="90" spans="2:22" ht="44.25">
      <c r="B90" s="124" t="s">
        <v>64</v>
      </c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</row>
  </sheetData>
  <sheetProtection selectLockedCells="1" selectUnlockedCells="1"/>
  <mergeCells count="98">
    <mergeCell ref="L8:Q8"/>
    <mergeCell ref="D22:G22"/>
    <mergeCell ref="I22:M22"/>
    <mergeCell ref="O22:R22"/>
    <mergeCell ref="C8:E8"/>
    <mergeCell ref="G8:J8"/>
    <mergeCell ref="K12:P12"/>
    <mergeCell ref="D20:M20"/>
    <mergeCell ref="O20:R20"/>
    <mergeCell ref="D21:I21"/>
    <mergeCell ref="C4:J4"/>
    <mergeCell ref="L4:U4"/>
    <mergeCell ref="C6:J6"/>
    <mergeCell ref="L6:O6"/>
    <mergeCell ref="Q6:U6"/>
    <mergeCell ref="D23:G23"/>
    <mergeCell ref="I23:M23"/>
    <mergeCell ref="O23:R23"/>
    <mergeCell ref="D24:G24"/>
    <mergeCell ref="I24:M24"/>
    <mergeCell ref="O24:R24"/>
    <mergeCell ref="D32:M32"/>
    <mergeCell ref="O32:R32"/>
    <mergeCell ref="D36:I36"/>
    <mergeCell ref="D25:G25"/>
    <mergeCell ref="I25:M25"/>
    <mergeCell ref="O25:R25"/>
    <mergeCell ref="D26:G26"/>
    <mergeCell ref="I26:M26"/>
    <mergeCell ref="O26:R26"/>
    <mergeCell ref="D28:M28"/>
    <mergeCell ref="O28:R28"/>
    <mergeCell ref="D30:M30"/>
    <mergeCell ref="O30:R30"/>
    <mergeCell ref="D37:G37"/>
    <mergeCell ref="I37:M37"/>
    <mergeCell ref="O37:R37"/>
    <mergeCell ref="D41:K41"/>
    <mergeCell ref="D38:G38"/>
    <mergeCell ref="I38:M38"/>
    <mergeCell ref="O38:R38"/>
    <mergeCell ref="D42:G42"/>
    <mergeCell ref="I42:M42"/>
    <mergeCell ref="O42:R42"/>
    <mergeCell ref="D39:K39"/>
    <mergeCell ref="D40:G40"/>
    <mergeCell ref="I40:M40"/>
    <mergeCell ref="O40:R40"/>
    <mergeCell ref="S46:U46"/>
    <mergeCell ref="D52:I52"/>
    <mergeCell ref="L52:N52"/>
    <mergeCell ref="O52:R52"/>
    <mergeCell ref="D43:I43"/>
    <mergeCell ref="D44:G44"/>
    <mergeCell ref="I44:M44"/>
    <mergeCell ref="O44:R44"/>
    <mergeCell ref="D53:I53"/>
    <mergeCell ref="L53:N53"/>
    <mergeCell ref="O53:R53"/>
    <mergeCell ref="D54:I54"/>
    <mergeCell ref="L54:N54"/>
    <mergeCell ref="O54:R54"/>
    <mergeCell ref="D55:I55"/>
    <mergeCell ref="L55:N55"/>
    <mergeCell ref="O55:R55"/>
    <mergeCell ref="D56:I56"/>
    <mergeCell ref="L56:N56"/>
    <mergeCell ref="O56:R56"/>
    <mergeCell ref="S64:U64"/>
    <mergeCell ref="S66:U66"/>
    <mergeCell ref="O57:R57"/>
    <mergeCell ref="D59:I59"/>
    <mergeCell ref="L59:N59"/>
    <mergeCell ref="O59:R59"/>
    <mergeCell ref="D60:M60"/>
    <mergeCell ref="O60:R60"/>
    <mergeCell ref="D69:I69"/>
    <mergeCell ref="M69:S69"/>
    <mergeCell ref="C74:U74"/>
    <mergeCell ref="E77:N77"/>
    <mergeCell ref="D61:M61"/>
    <mergeCell ref="O61:R61"/>
    <mergeCell ref="D62:M62"/>
    <mergeCell ref="O62:R62"/>
    <mergeCell ref="D85:N85"/>
    <mergeCell ref="O85:R85"/>
    <mergeCell ref="E78:N78"/>
    <mergeCell ref="O78:R78"/>
    <mergeCell ref="D87:N87"/>
    <mergeCell ref="O87:R87"/>
    <mergeCell ref="O77:R77"/>
    <mergeCell ref="B90:V90"/>
    <mergeCell ref="O79:R79"/>
    <mergeCell ref="D81:I81"/>
    <mergeCell ref="J81:N81"/>
    <mergeCell ref="O81:R81"/>
    <mergeCell ref="D83:N83"/>
    <mergeCell ref="O83:R83"/>
  </mergeCells>
  <hyperlinks>
    <hyperlink ref="B90" r:id="rId1" display="www.calcular-nominas.com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1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6"/>
  <sheetViews>
    <sheetView tabSelected="1" zoomScalePageLayoutView="0" workbookViewId="0" topLeftCell="B28">
      <selection activeCell="E55" sqref="E55"/>
    </sheetView>
  </sheetViews>
  <sheetFormatPr defaultColWidth="17.28125" defaultRowHeight="12.75"/>
  <cols>
    <col min="1" max="1" width="3.7109375" style="34" customWidth="1"/>
    <col min="2" max="2" width="23.421875" style="34" customWidth="1"/>
    <col min="3" max="3" width="22.140625" style="34" customWidth="1"/>
    <col min="4" max="4" width="14.7109375" style="34" customWidth="1"/>
    <col min="5" max="6" width="15.00390625" style="34" customWidth="1"/>
    <col min="7" max="7" width="14.00390625" style="34" customWidth="1"/>
    <col min="8" max="8" width="13.140625" style="34" customWidth="1"/>
    <col min="9" max="9" width="4.00390625" style="34" customWidth="1"/>
    <col min="10" max="10" width="24.28125" style="34" customWidth="1"/>
    <col min="11" max="11" width="20.8515625" style="34" customWidth="1"/>
    <col min="12" max="12" width="9.00390625" style="34" customWidth="1"/>
    <col min="13" max="13" width="13.140625" style="34" customWidth="1"/>
    <col min="14" max="16384" width="17.28125" style="34" customWidth="1"/>
  </cols>
  <sheetData>
    <row r="1" ht="12.75"/>
    <row r="2" s="35" customFormat="1" ht="15">
      <c r="B2" s="36" t="s">
        <v>65</v>
      </c>
    </row>
    <row r="3" spans="10:11" s="37" customFormat="1" ht="11.25">
      <c r="J3" s="100" t="s">
        <v>96</v>
      </c>
      <c r="K3" s="101" t="s">
        <v>34</v>
      </c>
    </row>
    <row r="4" spans="10:11" s="37" customFormat="1" ht="11.25">
      <c r="J4" s="38" t="s">
        <v>100</v>
      </c>
      <c r="K4" s="38" t="s">
        <v>97</v>
      </c>
    </row>
    <row r="5" spans="2:11" s="39" customFormat="1" ht="11.25">
      <c r="B5" s="40" t="s">
        <v>66</v>
      </c>
      <c r="C5" s="41" t="s">
        <v>67</v>
      </c>
      <c r="D5" s="41" t="s">
        <v>68</v>
      </c>
      <c r="E5" s="42" t="s">
        <v>69</v>
      </c>
      <c r="F5" s="103"/>
      <c r="J5" s="43" t="s">
        <v>101</v>
      </c>
      <c r="K5" s="43" t="s">
        <v>98</v>
      </c>
    </row>
    <row r="6" spans="2:11" s="37" customFormat="1" ht="11.25">
      <c r="B6" s="44"/>
      <c r="C6" s="45"/>
      <c r="D6" s="45"/>
      <c r="E6" s="46"/>
      <c r="F6" s="104"/>
      <c r="J6" s="43" t="s">
        <v>102</v>
      </c>
      <c r="K6" s="43" t="s">
        <v>99</v>
      </c>
    </row>
    <row r="7" spans="2:6" s="37" customFormat="1" ht="11.25">
      <c r="B7" s="47" t="s">
        <v>70</v>
      </c>
      <c r="C7" s="48">
        <v>900</v>
      </c>
      <c r="D7" s="48">
        <f>C7*2/12</f>
        <v>150</v>
      </c>
      <c r="E7" s="49">
        <f>C7+D7</f>
        <v>1050</v>
      </c>
      <c r="F7" s="104"/>
    </row>
    <row r="8" s="37" customFormat="1" ht="11.25">
      <c r="C8" s="37" t="s">
        <v>71</v>
      </c>
    </row>
    <row r="9" s="37" customFormat="1" ht="11.25"/>
    <row r="10" s="37" customFormat="1" ht="11.25">
      <c r="B10" s="39" t="s">
        <v>72</v>
      </c>
    </row>
    <row r="11" s="37" customFormat="1" ht="11.25"/>
    <row r="12" spans="2:13" s="37" customFormat="1" ht="37.5" customHeight="1">
      <c r="B12" s="50" t="s">
        <v>73</v>
      </c>
      <c r="C12" s="51" t="s">
        <v>74</v>
      </c>
      <c r="D12" s="52"/>
      <c r="E12" s="53"/>
      <c r="F12" s="53"/>
      <c r="J12" s="54" t="s">
        <v>75</v>
      </c>
      <c r="K12" s="55">
        <f>(C13*120)/50</f>
        <v>116.92307692307692</v>
      </c>
      <c r="L12" s="56">
        <f>ROUNDUP(K12,0)</f>
        <v>117</v>
      </c>
      <c r="M12" s="57" t="s">
        <v>76</v>
      </c>
    </row>
    <row r="13" spans="2:6" s="37" customFormat="1" ht="11.25">
      <c r="B13" s="58">
        <v>19</v>
      </c>
      <c r="C13" s="49">
        <f>B13/39*100</f>
        <v>48.717948717948715</v>
      </c>
      <c r="D13" s="59"/>
      <c r="E13" s="60"/>
      <c r="F13" s="60"/>
    </row>
    <row r="14" spans="10:11" s="37" customFormat="1" ht="22.5">
      <c r="J14" s="61" t="s">
        <v>77</v>
      </c>
      <c r="K14" s="62">
        <f>4.51*L12</f>
        <v>527.67</v>
      </c>
    </row>
    <row r="15" spans="2:11" s="37" customFormat="1" ht="22.5">
      <c r="B15" s="40" t="s">
        <v>74</v>
      </c>
      <c r="C15" s="41" t="s">
        <v>67</v>
      </c>
      <c r="D15" s="41" t="s">
        <v>34</v>
      </c>
      <c r="E15" s="41" t="s">
        <v>68</v>
      </c>
      <c r="F15" s="105" t="s">
        <v>96</v>
      </c>
      <c r="G15" s="63" t="s">
        <v>78</v>
      </c>
      <c r="H15" s="64"/>
      <c r="I15" s="52"/>
      <c r="J15" s="52"/>
      <c r="K15" s="64"/>
    </row>
    <row r="16" spans="2:11" s="37" customFormat="1" ht="11.25">
      <c r="B16" s="65">
        <f>C13</f>
        <v>48.717948717948715</v>
      </c>
      <c r="C16" s="66">
        <f>C7*B16%</f>
        <v>438.46153846153845</v>
      </c>
      <c r="D16" s="102">
        <v>34.37</v>
      </c>
      <c r="E16" s="66">
        <f>C16*2/12</f>
        <v>73.07692307692308</v>
      </c>
      <c r="F16" s="106">
        <v>0</v>
      </c>
      <c r="G16" s="67">
        <f>(C16+D16+E16+F16)</f>
        <v>545.9084615384616</v>
      </c>
      <c r="H16" s="68"/>
      <c r="I16" s="68"/>
      <c r="J16" s="68"/>
      <c r="K16" s="68"/>
    </row>
    <row r="17" s="37" customFormat="1" ht="11.25">
      <c r="D17" s="69"/>
    </row>
    <row r="18" spans="7:11" s="37" customFormat="1" ht="33.75">
      <c r="G18" s="70" t="s">
        <v>79</v>
      </c>
      <c r="H18" s="71">
        <f>(IF((C16+E16)&gt;K14,C16+E16,K14))*0.3215</f>
        <v>169.645905</v>
      </c>
      <c r="I18" s="68"/>
      <c r="J18" s="72" t="s">
        <v>80</v>
      </c>
      <c r="K18" s="71">
        <f>IF((C16+E16)&gt;K14,C16+E16,K14)</f>
        <v>527.67</v>
      </c>
    </row>
    <row r="19" s="37" customFormat="1" ht="11.25"/>
    <row r="20" spans="7:11" s="73" customFormat="1" ht="11.25">
      <c r="G20" s="74"/>
      <c r="H20" s="75"/>
      <c r="I20" s="75"/>
      <c r="J20" s="75"/>
      <c r="K20" s="75"/>
    </row>
    <row r="21" spans="8:11" s="37" customFormat="1" ht="11.25">
      <c r="H21" s="59"/>
      <c r="I21" s="68"/>
      <c r="J21" s="68"/>
      <c r="K21" s="68"/>
    </row>
    <row r="22" spans="8:11" s="37" customFormat="1" ht="11.25">
      <c r="H22" s="76"/>
      <c r="I22" s="76"/>
      <c r="J22" s="76"/>
      <c r="K22" s="76"/>
    </row>
    <row r="23" spans="4:9" s="37" customFormat="1" ht="22.5">
      <c r="D23" s="77"/>
      <c r="G23" s="78" t="s">
        <v>81</v>
      </c>
      <c r="H23" s="79">
        <f>G16+H18</f>
        <v>715.5543665384615</v>
      </c>
      <c r="I23" s="76"/>
    </row>
    <row r="24" spans="4:11" s="37" customFormat="1" ht="11.25">
      <c r="D24" s="80"/>
      <c r="H24" s="76"/>
      <c r="I24" s="76"/>
      <c r="J24" s="81"/>
      <c r="K24" s="82"/>
    </row>
    <row r="25" spans="4:11" s="37" customFormat="1" ht="11.25">
      <c r="D25" s="83"/>
      <c r="H25" s="76"/>
      <c r="I25" s="76"/>
      <c r="J25" s="60"/>
      <c r="K25" s="60"/>
    </row>
    <row r="26" spans="4:11" s="37" customFormat="1" ht="12" thickBot="1">
      <c r="D26" s="76"/>
      <c r="H26" s="76"/>
      <c r="I26" s="76"/>
      <c r="J26" s="76"/>
      <c r="K26" s="76"/>
    </row>
    <row r="27" spans="2:11" s="37" customFormat="1" ht="12" thickBot="1">
      <c r="B27" s="136" t="s">
        <v>94</v>
      </c>
      <c r="C27" s="137"/>
      <c r="D27" s="137"/>
      <c r="E27" s="137"/>
      <c r="F27" s="137"/>
      <c r="G27" s="137"/>
      <c r="H27" s="138"/>
      <c r="I27" s="84"/>
      <c r="J27" s="107" t="s">
        <v>103</v>
      </c>
      <c r="K27" s="121">
        <f>SUM(H23,H33)</f>
        <v>1303.66181</v>
      </c>
    </row>
    <row r="28" spans="2:8" s="37" customFormat="1" ht="12.75">
      <c r="B28" s="120"/>
      <c r="C28" s="120"/>
      <c r="D28" s="120"/>
      <c r="E28" s="120"/>
      <c r="F28" s="120"/>
      <c r="G28" s="120"/>
      <c r="H28" s="120"/>
    </row>
    <row r="29" s="37" customFormat="1" ht="12" thickBot="1">
      <c r="D29" s="83"/>
    </row>
    <row r="30" spans="2:6" ht="12.75">
      <c r="B30" s="108" t="s">
        <v>95</v>
      </c>
      <c r="C30" s="110" t="s">
        <v>104</v>
      </c>
      <c r="D30" s="112" t="s">
        <v>105</v>
      </c>
      <c r="F30" s="115" t="s">
        <v>106</v>
      </c>
    </row>
    <row r="31" spans="2:6" ht="13.5" thickBot="1">
      <c r="B31" s="109">
        <f>C16</f>
        <v>438.46153846153845</v>
      </c>
      <c r="C31" s="111">
        <v>20</v>
      </c>
      <c r="D31" s="114">
        <f>SUM(B31-C31)</f>
        <v>418.46153846153845</v>
      </c>
      <c r="F31" s="113">
        <f>H18</f>
        <v>169.645905</v>
      </c>
    </row>
    <row r="32" ht="12.75"/>
    <row r="33" spans="7:8" ht="22.5">
      <c r="G33" s="116" t="s">
        <v>81</v>
      </c>
      <c r="H33" s="117">
        <f>SUM(D31,F31)</f>
        <v>588.1074434615384</v>
      </c>
    </row>
    <row r="34" spans="7:8" ht="12.75">
      <c r="G34" s="118"/>
      <c r="H34" s="119"/>
    </row>
    <row r="35" ht="12.75"/>
    <row r="36" ht="12.75"/>
    <row r="37" ht="13.5" thickBot="1"/>
    <row r="38" spans="2:8" ht="13.5" thickBot="1">
      <c r="B38" s="136" t="s">
        <v>107</v>
      </c>
      <c r="C38" s="137"/>
      <c r="D38" s="137"/>
      <c r="E38" s="137"/>
      <c r="F38" s="137"/>
      <c r="G38" s="137"/>
      <c r="H38" s="138"/>
    </row>
    <row r="39" ht="13.5" thickBot="1"/>
    <row r="40" spans="2:7" ht="12.75">
      <c r="B40" s="147" t="s">
        <v>108</v>
      </c>
      <c r="C40" s="142" t="s">
        <v>109</v>
      </c>
      <c r="D40" s="143" t="s">
        <v>111</v>
      </c>
      <c r="F40" s="34" t="s">
        <v>112</v>
      </c>
      <c r="G40" s="34" t="s">
        <v>118</v>
      </c>
    </row>
    <row r="41" spans="2:6" ht="12.75">
      <c r="B41" s="144" t="s">
        <v>110</v>
      </c>
      <c r="C41" s="145"/>
      <c r="D41" s="146"/>
      <c r="F41" s="34" t="s">
        <v>113</v>
      </c>
    </row>
    <row r="42" spans="2:8" ht="13.5" thickBot="1">
      <c r="B42" s="148">
        <f>C16</f>
        <v>438.46153846153845</v>
      </c>
      <c r="C42" s="149">
        <f>PRODUCT(B42,0.3333,0.7)*12</f>
        <v>1227.5695384615383</v>
      </c>
      <c r="D42" s="150">
        <f>PRODUCT(C42,0.25)</f>
        <v>306.8923846153846</v>
      </c>
      <c r="F42" s="152">
        <v>438.46</v>
      </c>
      <c r="G42" s="152">
        <f>PRODUCT(F31*12)</f>
        <v>2035.75086</v>
      </c>
      <c r="H42" s="151"/>
    </row>
    <row r="43" ht="13.5" thickBot="1"/>
    <row r="44" ht="38.25">
      <c r="G44" s="153" t="s">
        <v>114</v>
      </c>
    </row>
    <row r="45" ht="12.75">
      <c r="G45" s="154">
        <f>C42</f>
        <v>1227.5695384615383</v>
      </c>
    </row>
    <row r="46" spans="6:7" ht="38.25">
      <c r="F46" s="155" t="s">
        <v>115</v>
      </c>
      <c r="G46" s="156">
        <f>SUM(G42,-G45)</f>
        <v>808.1813215384618</v>
      </c>
    </row>
    <row r="47" ht="13.5" thickBot="1"/>
    <row r="48" spans="2:8" ht="13.5" thickBot="1">
      <c r="B48" s="136" t="s">
        <v>116</v>
      </c>
      <c r="C48" s="137"/>
      <c r="D48" s="137"/>
      <c r="E48" s="137"/>
      <c r="F48" s="137"/>
      <c r="G48" s="137"/>
      <c r="H48" s="138"/>
    </row>
    <row r="49" ht="13.5" thickBot="1"/>
    <row r="50" spans="2:7" ht="12.75">
      <c r="B50" s="147" t="s">
        <v>108</v>
      </c>
      <c r="C50" s="142" t="s">
        <v>117</v>
      </c>
      <c r="D50" s="143" t="s">
        <v>111</v>
      </c>
      <c r="F50" s="34" t="s">
        <v>112</v>
      </c>
      <c r="G50" s="34" t="s">
        <v>119</v>
      </c>
    </row>
    <row r="51" spans="2:6" ht="12.75">
      <c r="B51" s="144" t="s">
        <v>110</v>
      </c>
      <c r="C51" s="145"/>
      <c r="D51" s="146"/>
      <c r="F51" s="34" t="s">
        <v>113</v>
      </c>
    </row>
    <row r="52" spans="2:8" ht="13.5" thickBot="1">
      <c r="B52" s="148">
        <v>112.5</v>
      </c>
      <c r="C52" s="149">
        <f>PRODUCT(B52,0.3333,0.7)*8</f>
        <v>209.97899999999996</v>
      </c>
      <c r="D52" s="150">
        <f>PRODUCT(C52,0.25)</f>
        <v>52.49474999999999</v>
      </c>
      <c r="F52" s="152">
        <v>112.5</v>
      </c>
      <c r="G52" s="152">
        <v>416</v>
      </c>
      <c r="H52" s="151"/>
    </row>
    <row r="53" ht="13.5" thickBot="1"/>
    <row r="54" ht="38.25">
      <c r="G54" s="153" t="s">
        <v>114</v>
      </c>
    </row>
    <row r="55" ht="12.75">
      <c r="G55" s="154">
        <f>C52</f>
        <v>209.97899999999996</v>
      </c>
    </row>
    <row r="56" spans="6:7" ht="25.5">
      <c r="F56" s="155" t="s">
        <v>115</v>
      </c>
      <c r="G56" s="156">
        <f>SUM(G52,-G55)</f>
        <v>206.02100000000004</v>
      </c>
    </row>
  </sheetData>
  <sheetProtection selectLockedCells="1" selectUnlockedCells="1"/>
  <mergeCells count="3">
    <mergeCell ref="B27:H27"/>
    <mergeCell ref="B38:H38"/>
    <mergeCell ref="B48:H48"/>
  </mergeCell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E11" sqref="E11"/>
    </sheetView>
  </sheetViews>
  <sheetFormatPr defaultColWidth="15.8515625" defaultRowHeight="12.75"/>
  <cols>
    <col min="2" max="2" width="30.7109375" style="0" customWidth="1"/>
    <col min="6" max="6" width="35.7109375" style="0" customWidth="1"/>
  </cols>
  <sheetData>
    <row r="2" spans="2:9" ht="42" customHeight="1">
      <c r="B2" s="140" t="s">
        <v>82</v>
      </c>
      <c r="C2" s="140"/>
      <c r="D2" s="140"/>
      <c r="E2" s="140"/>
      <c r="F2" s="140"/>
      <c r="G2" s="85"/>
      <c r="H2" s="85"/>
      <c r="I2" s="85"/>
    </row>
    <row r="3" spans="2:9" ht="12.75">
      <c r="B3" s="85"/>
      <c r="C3" s="85"/>
      <c r="D3" s="85"/>
      <c r="E3" s="85"/>
      <c r="F3" s="85"/>
      <c r="G3" s="85"/>
      <c r="H3" s="85"/>
      <c r="I3" s="85"/>
    </row>
    <row r="4" spans="2:9" ht="12.75">
      <c r="B4" s="141" t="s">
        <v>83</v>
      </c>
      <c r="C4" s="141"/>
      <c r="D4" s="141"/>
      <c r="E4" s="85"/>
      <c r="F4" s="85"/>
      <c r="G4" s="85"/>
      <c r="H4" s="85"/>
      <c r="I4" s="85"/>
    </row>
    <row r="5" spans="2:9" ht="12.75">
      <c r="B5" s="86" t="s">
        <v>84</v>
      </c>
      <c r="C5" s="87"/>
      <c r="D5" s="88">
        <v>87.85</v>
      </c>
      <c r="E5" s="85"/>
      <c r="F5" s="85"/>
      <c r="G5" s="85"/>
      <c r="H5" s="85"/>
      <c r="I5" s="85"/>
    </row>
    <row r="6" spans="2:9" ht="12.75">
      <c r="B6" s="89" t="s">
        <v>85</v>
      </c>
      <c r="C6" s="85"/>
      <c r="D6" s="90">
        <v>26.5</v>
      </c>
      <c r="E6" s="85"/>
      <c r="F6" s="85"/>
      <c r="G6" s="85"/>
      <c r="H6" s="85"/>
      <c r="I6" s="85"/>
    </row>
    <row r="7" spans="2:9" ht="12.75">
      <c r="B7" s="89"/>
      <c r="C7" s="85"/>
      <c r="D7" s="90"/>
      <c r="E7" s="85"/>
      <c r="F7" s="85"/>
      <c r="G7" s="85"/>
      <c r="H7" s="85"/>
      <c r="I7" s="85"/>
    </row>
    <row r="8" spans="2:9" ht="12.75">
      <c r="B8" s="89" t="s">
        <v>86</v>
      </c>
      <c r="C8" s="85"/>
      <c r="D8" s="90">
        <v>70.35</v>
      </c>
      <c r="E8" s="85"/>
      <c r="F8" s="85"/>
      <c r="G8" s="85"/>
      <c r="H8" s="85"/>
      <c r="I8" s="85"/>
    </row>
    <row r="9" spans="2:4" ht="12.75">
      <c r="B9" s="91"/>
      <c r="C9" s="92"/>
      <c r="D9" s="93"/>
    </row>
    <row r="10" spans="2:4" ht="12.75">
      <c r="B10" s="91" t="s">
        <v>87</v>
      </c>
      <c r="C10" s="92"/>
      <c r="D10" s="93">
        <f>D5+D6+D8</f>
        <v>184.7</v>
      </c>
    </row>
    <row r="11" spans="2:4" ht="12.75">
      <c r="B11" s="91"/>
      <c r="C11" s="92"/>
      <c r="D11" s="93"/>
    </row>
    <row r="12" spans="2:4" ht="12.75">
      <c r="B12" s="91" t="s">
        <v>88</v>
      </c>
      <c r="C12" s="92"/>
      <c r="D12" s="94">
        <f>D16*0.0635</f>
        <v>17.183100000000003</v>
      </c>
    </row>
    <row r="13" spans="2:4" ht="12.75">
      <c r="B13" s="91"/>
      <c r="C13" s="92"/>
      <c r="D13" s="94"/>
    </row>
    <row r="14" spans="2:4" ht="12.75">
      <c r="B14" s="91" t="s">
        <v>89</v>
      </c>
      <c r="C14" s="92"/>
      <c r="D14" s="95">
        <f>D10-D12</f>
        <v>167.5169</v>
      </c>
    </row>
    <row r="15" spans="2:4" ht="12.75">
      <c r="B15" s="96"/>
      <c r="C15" s="97"/>
      <c r="D15" s="98"/>
    </row>
    <row r="16" spans="2:4" ht="12.75">
      <c r="B16" s="91" t="s">
        <v>90</v>
      </c>
      <c r="C16" s="92"/>
      <c r="D16" s="93">
        <v>270.6</v>
      </c>
    </row>
    <row r="17" spans="2:4" ht="12.75">
      <c r="B17" s="96"/>
      <c r="C17" s="97"/>
      <c r="D17" s="99"/>
    </row>
    <row r="19" spans="2:6" ht="12.75">
      <c r="B19" s="139" t="s">
        <v>91</v>
      </c>
      <c r="C19" s="139"/>
      <c r="D19" s="139"/>
      <c r="E19" s="139"/>
      <c r="F19" s="139"/>
    </row>
    <row r="22" spans="2:6" ht="12.75">
      <c r="B22" s="141" t="s">
        <v>83</v>
      </c>
      <c r="C22" s="141"/>
      <c r="D22" s="141"/>
      <c r="E22" s="85"/>
      <c r="F22" s="85"/>
    </row>
    <row r="23" spans="2:6" ht="12.75">
      <c r="B23" s="86" t="s">
        <v>84</v>
      </c>
      <c r="C23" s="87"/>
      <c r="D23" s="88">
        <v>18.82</v>
      </c>
      <c r="E23" s="85"/>
      <c r="F23" s="85"/>
    </row>
    <row r="24" spans="2:6" ht="12.75">
      <c r="B24" s="89" t="s">
        <v>85</v>
      </c>
      <c r="C24" s="85"/>
      <c r="D24" s="90">
        <v>5.67</v>
      </c>
      <c r="E24" s="85"/>
      <c r="F24" s="85"/>
    </row>
    <row r="25" spans="2:6" ht="12.75">
      <c r="B25" s="89"/>
      <c r="C25" s="85"/>
      <c r="D25" s="90"/>
      <c r="E25" s="85"/>
      <c r="F25" s="85"/>
    </row>
    <row r="26" spans="2:6" ht="12.75">
      <c r="B26" s="89" t="s">
        <v>86</v>
      </c>
      <c r="C26" s="85"/>
      <c r="D26" s="90">
        <v>177.12</v>
      </c>
      <c r="E26" s="85"/>
      <c r="F26" s="85"/>
    </row>
    <row r="27" spans="2:4" ht="12.75">
      <c r="B27" s="91"/>
      <c r="C27" s="92"/>
      <c r="D27" s="93"/>
    </row>
    <row r="28" spans="2:4" ht="12.75">
      <c r="B28" s="91" t="s">
        <v>87</v>
      </c>
      <c r="C28" s="92"/>
      <c r="D28" s="93">
        <f>D23+D24+D26</f>
        <v>201.61</v>
      </c>
    </row>
    <row r="29" spans="2:4" ht="12.75">
      <c r="B29" s="91"/>
      <c r="C29" s="92"/>
      <c r="D29" s="93"/>
    </row>
    <row r="30" spans="2:4" ht="12.75">
      <c r="B30" s="91" t="s">
        <v>88</v>
      </c>
      <c r="C30" s="92"/>
      <c r="D30" s="94">
        <f>D34*0.0635</f>
        <v>17.183100000000003</v>
      </c>
    </row>
    <row r="31" spans="2:4" ht="12.75">
      <c r="B31" s="91"/>
      <c r="C31" s="92"/>
      <c r="D31" s="94"/>
    </row>
    <row r="32" spans="2:4" ht="12.75">
      <c r="B32" s="91" t="s">
        <v>89</v>
      </c>
      <c r="C32" s="92"/>
      <c r="D32" s="95">
        <f>D28-D30</f>
        <v>184.42690000000002</v>
      </c>
    </row>
    <row r="33" spans="2:4" ht="12.75">
      <c r="B33" s="96"/>
      <c r="C33" s="97"/>
      <c r="D33" s="98"/>
    </row>
    <row r="34" spans="2:4" ht="12.75">
      <c r="B34" s="91" t="s">
        <v>90</v>
      </c>
      <c r="C34" s="92"/>
      <c r="D34" s="93">
        <v>270.6</v>
      </c>
    </row>
    <row r="35" spans="2:4" ht="12.75">
      <c r="B35" s="96"/>
      <c r="C35" s="97"/>
      <c r="D35" s="99"/>
    </row>
    <row r="37" spans="2:6" ht="12.75">
      <c r="B37" s="139" t="s">
        <v>92</v>
      </c>
      <c r="C37" s="139"/>
      <c r="D37" s="139"/>
      <c r="E37" s="139"/>
      <c r="F37" s="139"/>
    </row>
  </sheetData>
  <sheetProtection selectLockedCells="1" selectUnlockedCells="1"/>
  <mergeCells count="5">
    <mergeCell ref="B37:F37"/>
    <mergeCell ref="B2:F2"/>
    <mergeCell ref="B4:D4"/>
    <mergeCell ref="B19:F19"/>
    <mergeCell ref="B22:D22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Ascasibar</dc:creator>
  <cp:keywords/>
  <dc:description/>
  <cp:lastModifiedBy>r</cp:lastModifiedBy>
  <cp:lastPrinted>2012-02-01T09:49:46Z</cp:lastPrinted>
  <dcterms:created xsi:type="dcterms:W3CDTF">2012-01-31T16:12:59Z</dcterms:created>
  <dcterms:modified xsi:type="dcterms:W3CDTF">2012-03-06T19:50:18Z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