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110"/>
  </bookViews>
  <sheets>
    <sheet name="Pedido sept-oct-nov 2016" sheetId="2" r:id="rId1"/>
    <sheet name="para imprimir hoja" sheetId="1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66" i="2" l="1"/>
  <c r="L68" i="2" s="1"/>
  <c r="D68" i="2"/>
  <c r="F68" i="2" l="1"/>
  <c r="H68" i="2"/>
  <c r="J68" i="2"/>
  <c r="K68" i="2"/>
  <c r="F66" i="2"/>
  <c r="H66" i="2"/>
  <c r="C56" i="2" l="1"/>
  <c r="C64" i="2"/>
  <c r="D64" i="2"/>
  <c r="C65" i="2"/>
  <c r="D66" i="2" l="1"/>
  <c r="E66" i="2"/>
  <c r="E68" i="2" s="1"/>
  <c r="G66" i="2"/>
  <c r="G68" i="2" s="1"/>
  <c r="I66" i="2"/>
  <c r="I68" i="2" s="1"/>
  <c r="J66" i="2"/>
  <c r="K66" i="2"/>
  <c r="E64" i="2"/>
  <c r="F64" i="2"/>
  <c r="G64" i="2"/>
  <c r="J64" i="2"/>
  <c r="K64" i="2"/>
  <c r="L64" i="2"/>
  <c r="L55" i="2"/>
  <c r="E52" i="2"/>
  <c r="F52" i="2"/>
  <c r="G52" i="2"/>
  <c r="H52" i="2"/>
  <c r="I52" i="2"/>
  <c r="J52" i="2"/>
  <c r="L52" i="2"/>
  <c r="D52" i="2"/>
  <c r="E54" i="2"/>
  <c r="F54" i="2"/>
  <c r="G54" i="2"/>
  <c r="H54" i="2"/>
  <c r="I54" i="2"/>
  <c r="J54" i="2"/>
  <c r="L54" i="2"/>
  <c r="D54" i="2"/>
  <c r="C63" i="2"/>
  <c r="C52" i="2" l="1"/>
  <c r="L53" i="2" l="1"/>
  <c r="J53" i="2"/>
  <c r="J55" i="2" s="1"/>
  <c r="I53" i="2"/>
  <c r="I55" i="2" s="1"/>
  <c r="H53" i="2"/>
  <c r="H55" i="2" s="1"/>
  <c r="G53" i="2"/>
  <c r="G55" i="2" s="1"/>
  <c r="F53" i="2"/>
  <c r="F55" i="2" s="1"/>
  <c r="E53" i="2"/>
  <c r="E55" i="2" s="1"/>
  <c r="D53" i="2"/>
  <c r="D55" i="2" s="1"/>
  <c r="C60" i="2"/>
  <c r="C59" i="2"/>
  <c r="L58" i="2"/>
  <c r="J58" i="2"/>
  <c r="H58" i="2"/>
  <c r="G58" i="2"/>
  <c r="F58" i="2"/>
  <c r="E58" i="2"/>
  <c r="D58" i="2"/>
  <c r="C61" i="2"/>
  <c r="C66" i="2" s="1"/>
  <c r="C58" i="2" l="1"/>
  <c r="C53" i="2"/>
  <c r="M8" i="2" l="1"/>
  <c r="M9" i="2"/>
  <c r="M10" i="2"/>
  <c r="M11" i="2"/>
  <c r="M12" i="2"/>
  <c r="M13" i="2"/>
  <c r="M14" i="2"/>
  <c r="M15" i="2"/>
  <c r="M17" i="2"/>
  <c r="M18" i="2"/>
  <c r="M19" i="2"/>
  <c r="M20" i="2"/>
  <c r="M21" i="2"/>
  <c r="M22" i="2"/>
  <c r="M23" i="2"/>
  <c r="M24" i="2"/>
  <c r="M25" i="2"/>
  <c r="M27" i="2"/>
  <c r="M28" i="2"/>
  <c r="M29" i="2"/>
  <c r="M30" i="2"/>
  <c r="M31" i="2"/>
  <c r="M32" i="2"/>
  <c r="M33" i="2"/>
  <c r="M34" i="2"/>
  <c r="M35" i="2"/>
  <c r="M37" i="2"/>
  <c r="M38" i="2"/>
  <c r="M39" i="2"/>
  <c r="M40" i="2"/>
  <c r="M41" i="2"/>
  <c r="M42" i="2"/>
  <c r="M43" i="2"/>
  <c r="M44" i="2"/>
  <c r="M45" i="2"/>
  <c r="M7" i="2"/>
  <c r="L17" i="2"/>
  <c r="L18" i="2"/>
  <c r="L19" i="2"/>
  <c r="L20" i="2"/>
  <c r="L21" i="2"/>
  <c r="L22" i="2"/>
  <c r="L23" i="2"/>
  <c r="L24" i="2"/>
  <c r="L25" i="2"/>
  <c r="L27" i="2"/>
  <c r="L28" i="2"/>
  <c r="L29" i="2"/>
  <c r="L30" i="2"/>
  <c r="L31" i="2"/>
  <c r="L32" i="2"/>
  <c r="L33" i="2"/>
  <c r="L34" i="2"/>
  <c r="L35" i="2"/>
  <c r="L37" i="2"/>
  <c r="L38" i="2"/>
  <c r="L39" i="2"/>
  <c r="L40" i="2"/>
  <c r="L41" i="2"/>
  <c r="L42" i="2"/>
  <c r="L43" i="2"/>
  <c r="L44" i="2"/>
  <c r="L45" i="2"/>
  <c r="L8" i="2"/>
  <c r="L9" i="2"/>
  <c r="L10" i="2"/>
  <c r="L11" i="2"/>
  <c r="L12" i="2"/>
  <c r="L13" i="2"/>
  <c r="L14" i="2"/>
  <c r="L15" i="2"/>
  <c r="L7" i="2"/>
  <c r="E5" i="2" l="1"/>
  <c r="F5" i="2"/>
  <c r="G5" i="2"/>
  <c r="H5" i="2"/>
  <c r="I5" i="2"/>
  <c r="J5" i="2"/>
  <c r="K5" i="2"/>
  <c r="D5" i="2"/>
  <c r="C54" i="2" l="1"/>
  <c r="C55" i="2"/>
  <c r="C41" i="2"/>
  <c r="C38" i="2"/>
  <c r="C45" i="2"/>
  <c r="C35" i="2"/>
  <c r="C25" i="2"/>
  <c r="C15" i="2"/>
  <c r="C5" i="2" l="1"/>
  <c r="C39" i="2" l="1"/>
  <c r="C40" i="2"/>
  <c r="C42" i="2"/>
  <c r="C44" i="2"/>
  <c r="C43" i="2"/>
  <c r="C37" i="2"/>
  <c r="C31" i="2"/>
  <c r="C29" i="2"/>
  <c r="C30" i="2"/>
  <c r="C32" i="2"/>
  <c r="C34" i="2"/>
  <c r="C33" i="2"/>
  <c r="C27" i="2"/>
  <c r="C28" i="2"/>
  <c r="C21" i="2"/>
  <c r="C19" i="2"/>
  <c r="C20" i="2"/>
  <c r="C22" i="2"/>
  <c r="C24" i="2"/>
  <c r="C23" i="2"/>
  <c r="C17" i="2"/>
  <c r="C18" i="2"/>
  <c r="C11" i="2"/>
  <c r="C9" i="2"/>
  <c r="C10" i="2"/>
  <c r="C12" i="2"/>
  <c r="C14" i="2"/>
  <c r="C13" i="2"/>
  <c r="C7" i="2"/>
  <c r="C8" i="2"/>
  <c r="B46" i="2" l="1"/>
  <c r="B16" i="2"/>
  <c r="B26" i="2"/>
  <c r="B36" i="2"/>
</calcChain>
</file>

<file path=xl/comments1.xml><?xml version="1.0" encoding="utf-8"?>
<comments xmlns="http://schemas.openxmlformats.org/spreadsheetml/2006/main">
  <authors>
    <author>Felipe Martínez Peña</author>
  </authors>
  <commentList>
    <comment ref="E56" authorId="0">
      <text>
        <r>
          <rPr>
            <b/>
            <sz val="9"/>
            <color indexed="81"/>
            <rFont val="Tahoma"/>
            <charset val="1"/>
          </rPr>
          <t>Felipe Martínez Peña:</t>
        </r>
        <r>
          <rPr>
            <sz val="9"/>
            <color indexed="81"/>
            <rFont val="Tahoma"/>
            <charset val="1"/>
          </rPr>
          <t xml:space="preserve">
04/10/16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06/09/16
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09/09/16
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21/09/16
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03/09/15
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06/11/15
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07/09/15
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14/10/2015
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28/09/15
</t>
        </r>
      </text>
    </comment>
    <comment ref="E61" authorId="0">
      <text>
        <r>
          <rPr>
            <b/>
            <sz val="9"/>
            <color indexed="81"/>
            <rFont val="Tahoma"/>
            <charset val="1"/>
          </rPr>
          <t>Felipe Martínez Peña:</t>
        </r>
        <r>
          <rPr>
            <sz val="9"/>
            <color indexed="81"/>
            <rFont val="Tahoma"/>
            <charset val="1"/>
          </rPr>
          <t xml:space="preserve">
04/10/16
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11/12/2015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08/12/2015</t>
        </r>
      </text>
    </comment>
    <comment ref="I61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18/12/2015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15/01/2016</t>
        </r>
      </text>
    </comment>
    <comment ref="E63" authorId="0">
      <text>
        <r>
          <rPr>
            <b/>
            <sz val="9"/>
            <color indexed="81"/>
            <rFont val="Tahoma"/>
            <charset val="1"/>
          </rPr>
          <t>Felipe Martínez Peña:</t>
        </r>
        <r>
          <rPr>
            <sz val="9"/>
            <color indexed="81"/>
            <rFont val="Tahoma"/>
            <charset val="1"/>
          </rPr>
          <t xml:space="preserve">
04/10/16</t>
        </r>
      </text>
    </comment>
    <comment ref="F63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05/04/16
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05/04/16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04/04/16
</t>
        </r>
      </text>
    </comment>
    <comment ref="E65" authorId="0">
      <text>
        <r>
          <rPr>
            <b/>
            <sz val="9"/>
            <color indexed="81"/>
            <rFont val="Tahoma"/>
            <charset val="1"/>
          </rPr>
          <t>Felipe Martínez Peña:</t>
        </r>
        <r>
          <rPr>
            <sz val="9"/>
            <color indexed="81"/>
            <rFont val="Tahoma"/>
            <charset val="1"/>
          </rPr>
          <t xml:space="preserve">
04/10/16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Felipe Martínez Peña:</t>
        </r>
        <r>
          <rPr>
            <sz val="9"/>
            <color indexed="81"/>
            <rFont val="Tahoma"/>
            <family val="2"/>
          </rPr>
          <t xml:space="preserve">
06/09/16
</t>
        </r>
      </text>
    </comment>
    <comment ref="G65" authorId="0">
      <text>
        <r>
          <rPr>
            <b/>
            <sz val="9"/>
            <color indexed="81"/>
            <rFont val="Tahoma"/>
            <charset val="1"/>
          </rPr>
          <t>Felipe Martínez Peña:</t>
        </r>
        <r>
          <rPr>
            <sz val="9"/>
            <color indexed="81"/>
            <rFont val="Tahoma"/>
            <charset val="1"/>
          </rPr>
          <t xml:space="preserve">
20/10/16
</t>
        </r>
      </text>
    </comment>
  </commentList>
</comments>
</file>

<file path=xl/sharedStrings.xml><?xml version="1.0" encoding="utf-8"?>
<sst xmlns="http://schemas.openxmlformats.org/spreadsheetml/2006/main" count="185" uniqueCount="53">
  <si>
    <t>TOTALES</t>
  </si>
  <si>
    <t>FELIPE</t>
  </si>
  <si>
    <t>DIEGO</t>
  </si>
  <si>
    <t>LAURA</t>
  </si>
  <si>
    <t>CRISTINA</t>
  </si>
  <si>
    <t>RICARDO</t>
  </si>
  <si>
    <t>PAN ECOOPAN</t>
  </si>
  <si>
    <t>1ª SEMANA</t>
  </si>
  <si>
    <t>Pan Normal</t>
  </si>
  <si>
    <t>Pan Cebolla</t>
  </si>
  <si>
    <t>Pan Ajo</t>
  </si>
  <si>
    <t>Pan Especias</t>
  </si>
  <si>
    <t>Pan Centeno</t>
  </si>
  <si>
    <t>Pan Semillas</t>
  </si>
  <si>
    <t>Pan Pasas, Nueces y Miel</t>
  </si>
  <si>
    <t>Pan de Espelta</t>
  </si>
  <si>
    <t>2ª SEMANA</t>
  </si>
  <si>
    <t>3ª SEMANA</t>
  </si>
  <si>
    <t>4ª SEMANA</t>
  </si>
  <si>
    <t>Se repiten los pedidos semanales para cada mes</t>
  </si>
  <si>
    <t>Si hubiera una 5ª semana se repetiría la 1ª semana</t>
  </si>
  <si>
    <t>PAGOS ECOPAN</t>
  </si>
  <si>
    <t>ES02 1491 0001 2210 0820 8223</t>
  </si>
  <si>
    <t>Total</t>
  </si>
  <si>
    <t>PAGOS</t>
  </si>
  <si>
    <t>BAH PIES</t>
  </si>
  <si>
    <t>BAH caba</t>
  </si>
  <si>
    <t>JORGE</t>
  </si>
  <si>
    <t>COUTAS</t>
  </si>
  <si>
    <t>Precios</t>
  </si>
  <si>
    <t>4 semanas</t>
  </si>
  <si>
    <t>Pan Blanco (barra)</t>
  </si>
  <si>
    <t>rastro</t>
  </si>
  <si>
    <t>caba</t>
  </si>
  <si>
    <t>Caba</t>
  </si>
  <si>
    <t>Total (sept-oct-nov 2015)</t>
  </si>
  <si>
    <t>5 semanas</t>
  </si>
  <si>
    <t>ISA</t>
  </si>
  <si>
    <t>Arantxa</t>
  </si>
  <si>
    <t>ARANTXA</t>
  </si>
  <si>
    <t>PAGOS (dic-ene-feb 2015/16)</t>
  </si>
  <si>
    <t>PAGOS (sept-oct-nov 2015)</t>
  </si>
  <si>
    <t>Total (dic-ene-feb 2015/16)</t>
  </si>
  <si>
    <t>pagos pendientes</t>
  </si>
  <si>
    <t>septiembre</t>
  </si>
  <si>
    <t>octubre</t>
  </si>
  <si>
    <t>noviembre</t>
  </si>
  <si>
    <t>Total (mar-abr-may 2016)</t>
  </si>
  <si>
    <t>PAGOS (mar-abr-may 2016)</t>
  </si>
  <si>
    <t>NAOMI</t>
  </si>
  <si>
    <t>Total (jun-jul 2016)</t>
  </si>
  <si>
    <t>PAGOS (jun-jul 2016)</t>
  </si>
  <si>
    <t>TOTAL CON EL ÚLTIMO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</si>
</sst>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A64D79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 readingOrder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vertical="center" wrapText="1"/>
    </xf>
    <xf numFmtId="0" fontId="7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 readingOrder="1"/>
    </xf>
    <xf numFmtId="0" fontId="3" fillId="2" borderId="3" xfId="0" applyFont="1" applyFill="1" applyBorder="1" applyAlignment="1">
      <alignment horizontal="center" wrapText="1" readingOrder="1"/>
    </xf>
    <xf numFmtId="0" fontId="2" fillId="0" borderId="1" xfId="0" applyFont="1" applyBorder="1" applyAlignment="1">
      <alignment horizontal="left" wrapText="1" readingOrder="1"/>
    </xf>
    <xf numFmtId="0" fontId="3" fillId="0" borderId="3" xfId="0" applyFont="1" applyBorder="1" applyAlignment="1">
      <alignment horizontal="right" wrapText="1"/>
    </xf>
    <xf numFmtId="0" fontId="2" fillId="4" borderId="1" xfId="0" applyFont="1" applyFill="1" applyBorder="1" applyAlignment="1">
      <alignment horizontal="right" wrapText="1" readingOrder="1"/>
    </xf>
    <xf numFmtId="0" fontId="3" fillId="4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left" wrapText="1" readingOrder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readingOrder="1"/>
    </xf>
    <xf numFmtId="0" fontId="2" fillId="3" borderId="1" xfId="0" applyFont="1" applyFill="1" applyBorder="1" applyAlignment="1">
      <alignment horizontal="left" readingOrder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5" fillId="0" borderId="2" xfId="0" applyFont="1" applyBorder="1" applyAlignment="1">
      <alignment horizontal="left" readingOrder="1"/>
    </xf>
    <xf numFmtId="0" fontId="4" fillId="0" borderId="2" xfId="0" applyFont="1" applyBorder="1" applyAlignment="1"/>
    <xf numFmtId="0" fontId="1" fillId="0" borderId="2" xfId="0" applyFont="1" applyBorder="1" applyAlignment="1">
      <alignment vertical="center"/>
    </xf>
    <xf numFmtId="0" fontId="6" fillId="5" borderId="2" xfId="0" applyFont="1" applyFill="1" applyBorder="1" applyAlignment="1">
      <alignment horizontal="left" readingOrder="1"/>
    </xf>
    <xf numFmtId="0" fontId="7" fillId="5" borderId="2" xfId="0" applyFont="1" applyFill="1" applyBorder="1" applyAlignment="1"/>
    <xf numFmtId="0" fontId="8" fillId="5" borderId="2" xfId="0" applyFont="1" applyFill="1" applyBorder="1" applyAlignment="1"/>
    <xf numFmtId="0" fontId="2" fillId="2" borderId="2" xfId="0" applyFont="1" applyFill="1" applyBorder="1" applyAlignment="1">
      <alignment horizontal="center" wrapText="1" readingOrder="1"/>
    </xf>
    <xf numFmtId="0" fontId="3" fillId="2" borderId="2" xfId="0" applyFont="1" applyFill="1" applyBorder="1" applyAlignment="1">
      <alignment horizontal="center" wrapText="1" readingOrder="1"/>
    </xf>
    <xf numFmtId="0" fontId="11" fillId="0" borderId="2" xfId="0" applyFont="1" applyBorder="1" applyAlignment="1">
      <alignment horizontal="left" wrapText="1" readingOrder="1"/>
    </xf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4" fillId="0" borderId="0" xfId="0" applyFont="1" applyAlignment="1"/>
    <xf numFmtId="0" fontId="15" fillId="0" borderId="3" xfId="0" applyFont="1" applyBorder="1" applyAlignment="1">
      <alignment horizontal="left" wrapText="1" readingOrder="1"/>
    </xf>
    <xf numFmtId="0" fontId="11" fillId="2" borderId="3" xfId="0" applyFont="1" applyFill="1" applyBorder="1" applyAlignment="1">
      <alignment horizontal="left" wrapText="1" readingOrder="1"/>
    </xf>
    <xf numFmtId="0" fontId="15" fillId="0" borderId="1" xfId="0" applyFont="1" applyBorder="1" applyAlignment="1">
      <alignment horizontal="left" wrapText="1" readingOrder="1"/>
    </xf>
    <xf numFmtId="0" fontId="1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shrinkToFit="1" readingOrder="1"/>
    </xf>
    <xf numFmtId="0" fontId="0" fillId="6" borderId="0" xfId="0" applyFill="1" applyAlignment="1"/>
    <xf numFmtId="0" fontId="3" fillId="2" borderId="8" xfId="0" applyFont="1" applyFill="1" applyBorder="1" applyAlignment="1">
      <alignment horizontal="center" wrapText="1" readingOrder="1"/>
    </xf>
    <xf numFmtId="0" fontId="1" fillId="0" borderId="7" xfId="0" applyFont="1" applyBorder="1" applyAlignment="1"/>
    <xf numFmtId="0" fontId="2" fillId="3" borderId="7" xfId="0" applyFont="1" applyFill="1" applyBorder="1" applyAlignment="1">
      <alignment horizontal="left" readingOrder="1"/>
    </xf>
    <xf numFmtId="0" fontId="2" fillId="3" borderId="9" xfId="0" applyFont="1" applyFill="1" applyBorder="1" applyAlignment="1">
      <alignment horizontal="left" readingOrder="1"/>
    </xf>
    <xf numFmtId="0" fontId="1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/>
    <xf numFmtId="0" fontId="18" fillId="0" borderId="0" xfId="0" applyFont="1"/>
    <xf numFmtId="14" fontId="0" fillId="0" borderId="0" xfId="0" applyNumberFormat="1"/>
    <xf numFmtId="0" fontId="18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8" fillId="0" borderId="13" xfId="0" applyFont="1" applyBorder="1"/>
    <xf numFmtId="0" fontId="0" fillId="0" borderId="15" xfId="0" applyBorder="1"/>
    <xf numFmtId="0" fontId="20" fillId="0" borderId="16" xfId="0" applyFont="1" applyBorder="1"/>
    <xf numFmtId="0" fontId="20" fillId="0" borderId="17" xfId="0" applyFont="1" applyBorder="1"/>
    <xf numFmtId="0" fontId="18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8" fillId="0" borderId="14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/>
    <xf numFmtId="0" fontId="18" fillId="0" borderId="19" xfId="0" applyFont="1" applyBorder="1"/>
    <xf numFmtId="0" fontId="18" fillId="0" borderId="19" xfId="0" applyFont="1" applyBorder="1" applyAlignment="1">
      <alignment horizontal="right"/>
    </xf>
    <xf numFmtId="0" fontId="18" fillId="0" borderId="20" xfId="0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19" fillId="0" borderId="23" xfId="0" applyFont="1" applyBorder="1"/>
    <xf numFmtId="14" fontId="18" fillId="0" borderId="9" xfId="0" applyNumberFormat="1" applyFont="1" applyBorder="1"/>
    <xf numFmtId="14" fontId="18" fillId="0" borderId="19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8" fillId="0" borderId="27" xfId="0" applyFont="1" applyFill="1" applyBorder="1"/>
    <xf numFmtId="0" fontId="0" fillId="0" borderId="27" xfId="0" applyBorder="1"/>
    <xf numFmtId="0" fontId="20" fillId="0" borderId="0" xfId="0" applyFont="1" applyBorder="1"/>
    <xf numFmtId="0" fontId="20" fillId="0" borderId="0" xfId="0" applyFont="1" applyFill="1" applyBorder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" fillId="0" borderId="1" xfId="0" applyFont="1" applyFill="1" applyBorder="1" applyAlignment="1"/>
    <xf numFmtId="0" fontId="3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2" fillId="3" borderId="28" xfId="0" applyFont="1" applyFill="1" applyBorder="1" applyAlignment="1">
      <alignment horizontal="left" readingOrder="1"/>
    </xf>
    <xf numFmtId="0" fontId="0" fillId="0" borderId="9" xfId="0" applyBorder="1" applyAlignment="1"/>
    <xf numFmtId="0" fontId="1" fillId="7" borderId="9" xfId="0" applyFont="1" applyFill="1" applyBorder="1" applyAlignment="1"/>
    <xf numFmtId="0" fontId="2" fillId="7" borderId="9" xfId="0" applyFont="1" applyFill="1" applyBorder="1" applyAlignment="1">
      <alignment horizontal="left" readingOrder="1"/>
    </xf>
    <xf numFmtId="4" fontId="15" fillId="5" borderId="1" xfId="0" applyNumberFormat="1" applyFont="1" applyFill="1" applyBorder="1" applyAlignment="1">
      <alignment horizontal="center" wrapText="1"/>
    </xf>
    <xf numFmtId="0" fontId="2" fillId="0" borderId="29" xfId="0" applyFont="1" applyBorder="1" applyAlignment="1">
      <alignment horizontal="left" readingOrder="1"/>
    </xf>
    <xf numFmtId="0" fontId="2" fillId="0" borderId="29" xfId="0" applyFont="1" applyBorder="1" applyAlignment="1">
      <alignment horizontal="center"/>
    </xf>
    <xf numFmtId="0" fontId="1" fillId="0" borderId="29" xfId="0" applyFont="1" applyBorder="1" applyAlignment="1"/>
    <xf numFmtId="0" fontId="3" fillId="0" borderId="29" xfId="0" applyFont="1" applyBorder="1" applyAlignment="1">
      <alignment horizontal="left"/>
    </xf>
    <xf numFmtId="0" fontId="1" fillId="7" borderId="0" xfId="0" applyFont="1" applyFill="1" applyBorder="1" applyAlignment="1"/>
    <xf numFmtId="0" fontId="2" fillId="7" borderId="0" xfId="0" applyFont="1" applyFill="1" applyBorder="1" applyAlignment="1">
      <alignment horizontal="left" readingOrder="1"/>
    </xf>
    <xf numFmtId="0" fontId="0" fillId="6" borderId="0" xfId="0" applyFill="1" applyAlignment="1">
      <alignment horizontal="center"/>
    </xf>
    <xf numFmtId="0" fontId="1" fillId="8" borderId="1" xfId="0" applyFont="1" applyFill="1" applyBorder="1" applyAlignment="1"/>
    <xf numFmtId="0" fontId="15" fillId="0" borderId="30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left" wrapText="1" readingOrder="1"/>
    </xf>
    <xf numFmtId="0" fontId="15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5" fillId="0" borderId="31" xfId="0" applyFont="1" applyBorder="1" applyAlignment="1">
      <alignment horizontal="left" wrapText="1" readingOrder="1"/>
    </xf>
    <xf numFmtId="0" fontId="15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5" fillId="0" borderId="15" xfId="0" applyFont="1" applyFill="1" applyBorder="1" applyAlignment="1">
      <alignment horizontal="left" wrapText="1" readingOrder="1"/>
    </xf>
    <xf numFmtId="0" fontId="0" fillId="0" borderId="16" xfId="0" applyBorder="1" applyAlignment="1">
      <alignment horizontal="center"/>
    </xf>
    <xf numFmtId="0" fontId="13" fillId="0" borderId="34" xfId="0" applyFont="1" applyBorder="1" applyAlignment="1">
      <alignment wrapText="1"/>
    </xf>
    <xf numFmtId="2" fontId="11" fillId="0" borderId="37" xfId="0" applyNumberFormat="1" applyFont="1" applyBorder="1" applyAlignment="1">
      <alignment horizontal="center" wrapText="1"/>
    </xf>
    <xf numFmtId="0" fontId="13" fillId="0" borderId="38" xfId="0" applyFont="1" applyBorder="1" applyAlignment="1">
      <alignment wrapText="1"/>
    </xf>
    <xf numFmtId="0" fontId="13" fillId="0" borderId="39" xfId="0" applyFont="1" applyBorder="1" applyAlignment="1">
      <alignment wrapText="1"/>
    </xf>
    <xf numFmtId="2" fontId="11" fillId="0" borderId="7" xfId="0" applyNumberFormat="1" applyFont="1" applyBorder="1" applyAlignment="1">
      <alignment horizontal="center" wrapText="1"/>
    </xf>
    <xf numFmtId="4" fontId="15" fillId="5" borderId="0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/>
    <xf numFmtId="0" fontId="12" fillId="0" borderId="38" xfId="0" applyFont="1" applyBorder="1" applyAlignment="1">
      <alignment wrapText="1"/>
    </xf>
    <xf numFmtId="0" fontId="12" fillId="0" borderId="39" xfId="0" applyFont="1" applyBorder="1" applyAlignment="1">
      <alignment wrapText="1"/>
    </xf>
    <xf numFmtId="0" fontId="15" fillId="2" borderId="40" xfId="0" applyFont="1" applyFill="1" applyBorder="1" applyAlignment="1">
      <alignment horizontal="center" wrapText="1" readingOrder="1"/>
    </xf>
    <xf numFmtId="4" fontId="15" fillId="5" borderId="41" xfId="0" applyNumberFormat="1" applyFont="1" applyFill="1" applyBorder="1" applyAlignment="1">
      <alignment horizontal="center" wrapText="1"/>
    </xf>
    <xf numFmtId="4" fontId="15" fillId="5" borderId="42" xfId="0" applyNumberFormat="1" applyFont="1" applyFill="1" applyBorder="1" applyAlignment="1">
      <alignment horizontal="center" wrapText="1"/>
    </xf>
    <xf numFmtId="4" fontId="15" fillId="5" borderId="43" xfId="0" applyNumberFormat="1" applyFont="1" applyFill="1" applyBorder="1" applyAlignment="1">
      <alignment horizontal="center" wrapText="1"/>
    </xf>
    <xf numFmtId="4" fontId="15" fillId="5" borderId="44" xfId="0" applyNumberFormat="1" applyFont="1" applyFill="1" applyBorder="1" applyAlignment="1">
      <alignment horizontal="center" wrapText="1"/>
    </xf>
    <xf numFmtId="4" fontId="15" fillId="5" borderId="45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13" fillId="0" borderId="3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2" fontId="0" fillId="0" borderId="47" xfId="0" applyNumberFormat="1" applyBorder="1" applyAlignment="1"/>
    <xf numFmtId="0" fontId="15" fillId="0" borderId="30" xfId="0" applyFont="1" applyBorder="1" applyAlignment="1">
      <alignment horizontal="left" wrapText="1" readingOrder="1"/>
    </xf>
    <xf numFmtId="0" fontId="15" fillId="0" borderId="0" xfId="0" applyFont="1" applyFill="1" applyBorder="1" applyAlignment="1">
      <alignment horizontal="left" wrapText="1" readingOrder="1"/>
    </xf>
    <xf numFmtId="0" fontId="15" fillId="0" borderId="0" xfId="0" applyFont="1" applyBorder="1" applyAlignment="1">
      <alignment horizontal="center" wrapText="1"/>
    </xf>
    <xf numFmtId="4" fontId="21" fillId="5" borderId="0" xfId="0" applyNumberFormat="1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left" wrapText="1" readingOrder="1"/>
    </xf>
    <xf numFmtId="0" fontId="0" fillId="0" borderId="28" xfId="0" applyBorder="1" applyAlignment="1">
      <alignment horizontal="center"/>
    </xf>
    <xf numFmtId="0" fontId="15" fillId="9" borderId="49" xfId="0" applyFont="1" applyFill="1" applyBorder="1" applyAlignment="1">
      <alignment horizontal="left" wrapText="1" readingOrder="1"/>
    </xf>
    <xf numFmtId="0" fontId="0" fillId="9" borderId="35" xfId="0" applyFill="1" applyBorder="1" applyAlignment="1">
      <alignment horizontal="center"/>
    </xf>
    <xf numFmtId="2" fontId="0" fillId="9" borderId="36" xfId="0" applyNumberFormat="1" applyFill="1" applyBorder="1" applyAlignment="1"/>
    <xf numFmtId="0" fontId="15" fillId="0" borderId="10" xfId="0" applyFont="1" applyFill="1" applyBorder="1" applyAlignment="1">
      <alignment horizontal="left" wrapText="1" readingOrder="1"/>
    </xf>
    <xf numFmtId="0" fontId="0" fillId="0" borderId="11" xfId="0" applyBorder="1" applyAlignment="1">
      <alignment horizontal="center"/>
    </xf>
    <xf numFmtId="2" fontId="12" fillId="0" borderId="12" xfId="0" applyNumberFormat="1" applyFont="1" applyBorder="1" applyAlignment="1">
      <alignment wrapText="1"/>
    </xf>
    <xf numFmtId="2" fontId="11" fillId="0" borderId="48" xfId="0" applyNumberFormat="1" applyFont="1" applyBorder="1" applyAlignment="1">
      <alignment horizontal="center" wrapText="1"/>
    </xf>
    <xf numFmtId="2" fontId="11" fillId="0" borderId="30" xfId="0" applyNumberFormat="1" applyFont="1" applyBorder="1" applyAlignment="1">
      <alignment horizontal="center" wrapText="1"/>
    </xf>
    <xf numFmtId="2" fontId="11" fillId="0" borderId="46" xfId="0" applyNumberFormat="1" applyFont="1" applyBorder="1" applyAlignment="1">
      <alignment horizontal="center" wrapText="1"/>
    </xf>
    <xf numFmtId="0" fontId="15" fillId="0" borderId="33" xfId="0" applyFont="1" applyBorder="1" applyAlignment="1">
      <alignment horizontal="left" wrapText="1" readingOrder="1"/>
    </xf>
    <xf numFmtId="0" fontId="15" fillId="0" borderId="50" xfId="0" applyFont="1" applyBorder="1" applyAlignment="1">
      <alignment horizontal="center" wrapText="1"/>
    </xf>
    <xf numFmtId="0" fontId="13" fillId="0" borderId="33" xfId="0" applyFont="1" applyBorder="1" applyAlignment="1">
      <alignment wrapText="1"/>
    </xf>
    <xf numFmtId="0" fontId="13" fillId="0" borderId="50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2" fontId="0" fillId="0" borderId="0" xfId="0" applyNumberFormat="1" applyAlignment="1"/>
    <xf numFmtId="2" fontId="0" fillId="9" borderId="47" xfId="0" applyNumberFormat="1" applyFill="1" applyBorder="1" applyAlignment="1"/>
    <xf numFmtId="0" fontId="22" fillId="10" borderId="9" xfId="0" applyFont="1" applyFill="1" applyBorder="1" applyAlignment="1">
      <alignment horizontal="center"/>
    </xf>
    <xf numFmtId="2" fontId="0" fillId="10" borderId="9" xfId="0" applyNumberFormat="1" applyFill="1" applyBorder="1" applyAlignment="1"/>
    <xf numFmtId="0" fontId="9" fillId="0" borderId="4" xfId="0" applyFont="1" applyBorder="1" applyAlignment="1">
      <alignment horizontal="left" readingOrder="1"/>
    </xf>
    <xf numFmtId="0" fontId="10" fillId="0" borderId="5" xfId="0" applyFont="1" applyBorder="1" applyAlignment="1"/>
    <xf numFmtId="0" fontId="10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topLeftCell="A2" workbookViewId="0">
      <pane ySplit="2" topLeftCell="A52" activePane="bottomLeft" state="frozen"/>
      <selection activeCell="A2" sqref="A2"/>
      <selection pane="bottomLeft" activeCell="I68" sqref="I68:K68"/>
    </sheetView>
  </sheetViews>
  <sheetFormatPr baseColWidth="10" defaultRowHeight="15" x14ac:dyDescent="0.25"/>
  <cols>
    <col min="1" max="1" width="23.85546875" style="28" customWidth="1"/>
    <col min="2" max="2" width="11.42578125" style="96" customWidth="1"/>
    <col min="3" max="3" width="9.28515625" style="28" customWidth="1"/>
    <col min="4" max="4" width="8.7109375" style="28" customWidth="1"/>
    <col min="5" max="5" width="8.140625" style="28" customWidth="1"/>
    <col min="6" max="6" width="8.85546875" style="28" customWidth="1"/>
    <col min="7" max="7" width="8.7109375" style="28" customWidth="1"/>
    <col min="8" max="8" width="9.85546875" style="28" customWidth="1"/>
    <col min="9" max="9" width="8.7109375" style="28" customWidth="1"/>
    <col min="10" max="10" width="9.140625" style="28" customWidth="1"/>
    <col min="11" max="11" width="11.140625" style="28" bestFit="1" customWidth="1"/>
    <col min="12" max="13" width="11.42578125" style="28"/>
    <col min="14" max="14" width="24.7109375" style="28" customWidth="1"/>
    <col min="15" max="16384" width="11.42578125" style="28"/>
  </cols>
  <sheetData>
    <row r="1" spans="1:21" x14ac:dyDescent="0.25">
      <c r="E1" s="51" t="s">
        <v>26</v>
      </c>
      <c r="F1" s="51" t="s">
        <v>26</v>
      </c>
      <c r="I1" s="51" t="s">
        <v>25</v>
      </c>
    </row>
    <row r="2" spans="1:21" ht="15.75" thickBot="1" x14ac:dyDescent="0.3">
      <c r="D2" s="96" t="s">
        <v>32</v>
      </c>
      <c r="E2" s="116" t="s">
        <v>33</v>
      </c>
      <c r="F2" s="116" t="s">
        <v>33</v>
      </c>
      <c r="G2" s="96" t="s">
        <v>32</v>
      </c>
      <c r="H2" s="116" t="s">
        <v>33</v>
      </c>
      <c r="I2" s="96" t="s">
        <v>32</v>
      </c>
      <c r="J2" s="96" t="s">
        <v>32</v>
      </c>
      <c r="K2" s="96" t="s">
        <v>32</v>
      </c>
    </row>
    <row r="3" spans="1:21" ht="27" thickBot="1" x14ac:dyDescent="0.3">
      <c r="C3" s="40" t="s">
        <v>0</v>
      </c>
      <c r="D3" s="41" t="s">
        <v>1</v>
      </c>
      <c r="E3" s="41" t="s">
        <v>2</v>
      </c>
      <c r="F3" s="50" t="s">
        <v>27</v>
      </c>
      <c r="G3" s="41" t="s">
        <v>3</v>
      </c>
      <c r="H3" s="41" t="s">
        <v>4</v>
      </c>
      <c r="I3" s="41" t="s">
        <v>37</v>
      </c>
      <c r="J3" s="41" t="s">
        <v>5</v>
      </c>
      <c r="K3" s="52" t="s">
        <v>38</v>
      </c>
    </row>
    <row r="4" spans="1:21" ht="15.75" thickBot="1" x14ac:dyDescent="0.3">
      <c r="A4" s="25" t="s">
        <v>6</v>
      </c>
      <c r="B4" s="97" t="s">
        <v>29</v>
      </c>
      <c r="C4" s="26"/>
      <c r="D4" s="27"/>
      <c r="E4" s="27"/>
      <c r="F4" s="27"/>
      <c r="G4" s="27"/>
      <c r="H4" s="27"/>
      <c r="I4" s="27"/>
      <c r="J4" s="27"/>
      <c r="K4" s="27"/>
    </row>
    <row r="5" spans="1:21" ht="19.5" customHeight="1" thickBot="1" x14ac:dyDescent="0.3">
      <c r="A5" s="16" t="s">
        <v>28</v>
      </c>
      <c r="B5" s="29"/>
      <c r="C5" s="29">
        <f xml:space="preserve"> SUM(D5:K5)</f>
        <v>9.25</v>
      </c>
      <c r="D5" s="30">
        <f>SUM(D7:D15,D17:D25,D27:D35,D37:D45)/4</f>
        <v>2</v>
      </c>
      <c r="E5" s="30">
        <f t="shared" ref="E5:K5" si="0">SUM(E7:E15,E17:E25,E27:E35,E37:E45)/4</f>
        <v>1</v>
      </c>
      <c r="F5" s="30">
        <f t="shared" si="0"/>
        <v>1</v>
      </c>
      <c r="G5" s="30">
        <f t="shared" si="0"/>
        <v>0.5</v>
      </c>
      <c r="H5" s="30">
        <f t="shared" si="0"/>
        <v>1</v>
      </c>
      <c r="I5" s="30">
        <f t="shared" si="0"/>
        <v>0.25</v>
      </c>
      <c r="J5" s="30">
        <f t="shared" si="0"/>
        <v>0.5</v>
      </c>
      <c r="K5" s="30">
        <f t="shared" si="0"/>
        <v>3</v>
      </c>
      <c r="L5" s="52" t="s">
        <v>32</v>
      </c>
      <c r="M5" s="52" t="s">
        <v>34</v>
      </c>
    </row>
    <row r="6" spans="1:21" ht="15.75" thickBot="1" x14ac:dyDescent="0.3">
      <c r="A6" s="25" t="s">
        <v>7</v>
      </c>
      <c r="B6" s="97"/>
      <c r="C6" s="25" t="s">
        <v>7</v>
      </c>
      <c r="D6" s="25" t="s">
        <v>7</v>
      </c>
      <c r="E6" s="25" t="s">
        <v>7</v>
      </c>
      <c r="F6" s="25" t="s">
        <v>7</v>
      </c>
      <c r="G6" s="25" t="s">
        <v>7</v>
      </c>
      <c r="H6" s="25" t="s">
        <v>7</v>
      </c>
      <c r="I6" s="25" t="s">
        <v>7</v>
      </c>
      <c r="J6" s="54" t="s">
        <v>7</v>
      </c>
      <c r="K6" s="55" t="s">
        <v>7</v>
      </c>
      <c r="L6" s="105" t="s">
        <v>7</v>
      </c>
      <c r="M6" s="105" t="s">
        <v>7</v>
      </c>
    </row>
    <row r="7" spans="1:21" ht="15.75" thickBot="1" x14ac:dyDescent="0.3">
      <c r="A7" s="24" t="s">
        <v>15</v>
      </c>
      <c r="B7" s="29">
        <v>3</v>
      </c>
      <c r="C7" s="29">
        <f t="shared" ref="C7:C15" si="1">SUM(D7:K7)</f>
        <v>0</v>
      </c>
      <c r="D7" s="27"/>
      <c r="E7" s="27"/>
      <c r="F7" s="27"/>
      <c r="G7" s="27"/>
      <c r="H7" s="27"/>
      <c r="I7" s="27"/>
      <c r="J7" s="27"/>
      <c r="K7" s="53"/>
      <c r="L7" s="107">
        <f t="shared" ref="L7:L15" si="2">SUMIF($D$2:$K$2,"rastro",D7:K7)</f>
        <v>0</v>
      </c>
      <c r="M7" s="107">
        <f t="shared" ref="M7:M15" si="3">SUMIF($D$2:$K$2,"caba",D7:K7)</f>
        <v>0</v>
      </c>
      <c r="N7" s="108" t="s">
        <v>15</v>
      </c>
      <c r="O7" s="56"/>
      <c r="P7" s="56"/>
      <c r="Q7" s="56"/>
      <c r="R7" s="56"/>
      <c r="S7" s="56"/>
      <c r="T7" s="56"/>
      <c r="U7" s="56"/>
    </row>
    <row r="8" spans="1:21" ht="15.75" thickBot="1" x14ac:dyDescent="0.3">
      <c r="A8" s="24" t="s">
        <v>8</v>
      </c>
      <c r="B8" s="29">
        <v>2.6</v>
      </c>
      <c r="C8" s="29">
        <f t="shared" si="1"/>
        <v>1</v>
      </c>
      <c r="D8" s="27"/>
      <c r="E8" s="27"/>
      <c r="F8" s="27"/>
      <c r="G8" s="27"/>
      <c r="H8" s="27"/>
      <c r="I8" s="31"/>
      <c r="J8" s="27">
        <v>1</v>
      </c>
      <c r="K8" s="103"/>
      <c r="L8" s="107">
        <f t="shared" si="2"/>
        <v>1</v>
      </c>
      <c r="M8" s="107">
        <f t="shared" si="3"/>
        <v>0</v>
      </c>
      <c r="N8" s="108" t="s">
        <v>8</v>
      </c>
      <c r="O8" s="56"/>
      <c r="P8" s="56"/>
      <c r="Q8" s="57"/>
      <c r="R8" s="56"/>
      <c r="S8" s="56"/>
      <c r="T8" s="57"/>
      <c r="U8" s="56"/>
    </row>
    <row r="9" spans="1:21" ht="15.75" thickBot="1" x14ac:dyDescent="0.3">
      <c r="A9" s="24" t="s">
        <v>10</v>
      </c>
      <c r="B9" s="29">
        <v>2.65</v>
      </c>
      <c r="C9" s="29">
        <f t="shared" si="1"/>
        <v>0</v>
      </c>
      <c r="D9" s="27"/>
      <c r="E9" s="27"/>
      <c r="F9" s="27"/>
      <c r="G9" s="27"/>
      <c r="H9" s="27"/>
      <c r="I9" s="27"/>
      <c r="J9" s="27"/>
      <c r="K9" s="53"/>
      <c r="L9" s="107">
        <f t="shared" si="2"/>
        <v>0</v>
      </c>
      <c r="M9" s="107">
        <f t="shared" si="3"/>
        <v>0</v>
      </c>
      <c r="N9" s="108" t="s">
        <v>10</v>
      </c>
      <c r="O9" s="56"/>
      <c r="P9" s="56"/>
      <c r="Q9" s="56"/>
      <c r="R9" s="56"/>
      <c r="S9" s="56"/>
      <c r="T9" s="56"/>
      <c r="U9" s="56"/>
    </row>
    <row r="10" spans="1:21" ht="15.75" thickBot="1" x14ac:dyDescent="0.3">
      <c r="A10" s="24" t="s">
        <v>11</v>
      </c>
      <c r="B10" s="29">
        <v>2.65</v>
      </c>
      <c r="C10" s="29">
        <f t="shared" si="1"/>
        <v>0</v>
      </c>
      <c r="D10" s="27"/>
      <c r="E10" s="27"/>
      <c r="F10" s="27"/>
      <c r="G10" s="27"/>
      <c r="H10" s="27"/>
      <c r="I10" s="27"/>
      <c r="J10" s="27"/>
      <c r="K10" s="53"/>
      <c r="L10" s="107">
        <f t="shared" si="2"/>
        <v>0</v>
      </c>
      <c r="M10" s="107">
        <f t="shared" si="3"/>
        <v>0</v>
      </c>
      <c r="N10" s="108" t="s">
        <v>11</v>
      </c>
      <c r="O10" s="56"/>
      <c r="P10" s="56"/>
      <c r="Q10" s="56"/>
      <c r="R10" s="56"/>
      <c r="S10" s="56"/>
      <c r="T10" s="56"/>
      <c r="U10" s="56"/>
    </row>
    <row r="11" spans="1:21" ht="15.75" thickBot="1" x14ac:dyDescent="0.3">
      <c r="A11" s="24" t="s">
        <v>9</v>
      </c>
      <c r="B11" s="29">
        <v>2.65</v>
      </c>
      <c r="C11" s="29">
        <f t="shared" si="1"/>
        <v>2</v>
      </c>
      <c r="D11" s="33">
        <v>1</v>
      </c>
      <c r="E11" s="31"/>
      <c r="F11" s="27"/>
      <c r="G11" s="27"/>
      <c r="H11" s="27"/>
      <c r="I11" s="27"/>
      <c r="J11" s="30"/>
      <c r="K11" s="53">
        <v>1</v>
      </c>
      <c r="L11" s="107">
        <f t="shared" si="2"/>
        <v>2</v>
      </c>
      <c r="M11" s="107">
        <f t="shared" si="3"/>
        <v>0</v>
      </c>
      <c r="N11" s="108" t="s">
        <v>9</v>
      </c>
      <c r="O11" s="56"/>
      <c r="P11" s="56"/>
      <c r="Q11" s="56"/>
      <c r="R11" s="59"/>
      <c r="S11" s="56"/>
      <c r="T11" s="56"/>
      <c r="U11" s="59"/>
    </row>
    <row r="12" spans="1:21" ht="15.75" thickBot="1" x14ac:dyDescent="0.3">
      <c r="A12" s="24" t="s">
        <v>12</v>
      </c>
      <c r="B12" s="29">
        <v>2.65</v>
      </c>
      <c r="C12" s="29">
        <f t="shared" si="1"/>
        <v>1</v>
      </c>
      <c r="D12" s="27">
        <v>1</v>
      </c>
      <c r="E12" s="27"/>
      <c r="F12" s="27"/>
      <c r="G12" s="27"/>
      <c r="H12" s="33"/>
      <c r="I12" s="27"/>
      <c r="J12" s="27"/>
      <c r="K12" s="53"/>
      <c r="L12" s="107">
        <f t="shared" si="2"/>
        <v>1</v>
      </c>
      <c r="M12" s="107">
        <f t="shared" si="3"/>
        <v>0</v>
      </c>
      <c r="N12" s="108" t="s">
        <v>12</v>
      </c>
      <c r="O12" s="56"/>
      <c r="P12" s="58"/>
      <c r="Q12" s="56"/>
      <c r="R12" s="56"/>
      <c r="S12" s="56"/>
      <c r="T12" s="56"/>
      <c r="U12" s="56"/>
    </row>
    <row r="13" spans="1:21" ht="15.75" thickBot="1" x14ac:dyDescent="0.3">
      <c r="A13" s="24" t="s">
        <v>14</v>
      </c>
      <c r="B13" s="29">
        <v>2.9</v>
      </c>
      <c r="C13" s="29">
        <f t="shared" si="1"/>
        <v>1</v>
      </c>
      <c r="D13" s="33"/>
      <c r="E13" s="27"/>
      <c r="F13" s="27"/>
      <c r="G13" s="30"/>
      <c r="H13" s="27"/>
      <c r="I13" s="27"/>
      <c r="J13" s="27"/>
      <c r="K13" s="53">
        <v>1</v>
      </c>
      <c r="L13" s="107">
        <f t="shared" si="2"/>
        <v>1</v>
      </c>
      <c r="M13" s="107">
        <f t="shared" si="3"/>
        <v>0</v>
      </c>
      <c r="N13" s="108" t="s">
        <v>14</v>
      </c>
      <c r="O13" s="59"/>
      <c r="P13" s="56"/>
      <c r="Q13" s="56"/>
      <c r="R13" s="56"/>
      <c r="S13" s="58"/>
      <c r="T13" s="56"/>
      <c r="U13" s="56"/>
    </row>
    <row r="14" spans="1:21" ht="15.75" thickBot="1" x14ac:dyDescent="0.3">
      <c r="A14" s="24" t="s">
        <v>13</v>
      </c>
      <c r="B14" s="29">
        <v>2.8</v>
      </c>
      <c r="C14" s="29">
        <f t="shared" si="1"/>
        <v>2</v>
      </c>
      <c r="D14" s="32"/>
      <c r="E14" s="31"/>
      <c r="F14" s="30"/>
      <c r="G14" s="27">
        <v>1</v>
      </c>
      <c r="H14" s="27"/>
      <c r="I14" s="33"/>
      <c r="J14" s="27"/>
      <c r="K14" s="104">
        <v>1</v>
      </c>
      <c r="L14" s="107">
        <f t="shared" si="2"/>
        <v>2</v>
      </c>
      <c r="M14" s="107">
        <f t="shared" si="3"/>
        <v>0</v>
      </c>
      <c r="N14" s="108" t="s">
        <v>13</v>
      </c>
      <c r="O14" s="56"/>
      <c r="P14" s="56"/>
      <c r="Q14" s="58"/>
      <c r="R14" s="56"/>
      <c r="S14" s="56"/>
      <c r="T14" s="58"/>
      <c r="U14" s="56"/>
    </row>
    <row r="15" spans="1:21" ht="15.75" thickBot="1" x14ac:dyDescent="0.3">
      <c r="A15" s="24" t="s">
        <v>31</v>
      </c>
      <c r="B15" s="29">
        <v>1.75</v>
      </c>
      <c r="C15" s="29">
        <f t="shared" si="1"/>
        <v>0</v>
      </c>
      <c r="D15" s="27"/>
      <c r="E15" s="27"/>
      <c r="F15" s="27"/>
      <c r="G15" s="27"/>
      <c r="H15" s="27"/>
      <c r="I15" s="31"/>
      <c r="J15" s="27"/>
      <c r="K15" s="103"/>
      <c r="L15" s="107">
        <f t="shared" si="2"/>
        <v>0</v>
      </c>
      <c r="M15" s="107">
        <f t="shared" si="3"/>
        <v>0</v>
      </c>
      <c r="N15" s="108" t="s">
        <v>31</v>
      </c>
    </row>
    <row r="16" spans="1:21" ht="15.75" thickBot="1" x14ac:dyDescent="0.3">
      <c r="A16" s="25" t="s">
        <v>16</v>
      </c>
      <c r="B16" s="97">
        <f>B7*C7+B8*C8+B9*C9+B10*C10+B11*C11+B12*C12+B13*C13+B14*C14+B15*C15</f>
        <v>19.05</v>
      </c>
      <c r="C16" s="25" t="s">
        <v>16</v>
      </c>
      <c r="D16" s="25" t="s">
        <v>16</v>
      </c>
      <c r="E16" s="25" t="s">
        <v>16</v>
      </c>
      <c r="F16" s="25" t="s">
        <v>16</v>
      </c>
      <c r="G16" s="25" t="s">
        <v>16</v>
      </c>
      <c r="H16" s="25" t="s">
        <v>16</v>
      </c>
      <c r="I16" s="25" t="s">
        <v>16</v>
      </c>
      <c r="J16" s="54" t="s">
        <v>16</v>
      </c>
      <c r="K16" s="54" t="s">
        <v>16</v>
      </c>
      <c r="L16" s="55" t="s">
        <v>16</v>
      </c>
      <c r="M16" s="55" t="s">
        <v>16</v>
      </c>
      <c r="N16" s="106"/>
      <c r="O16" s="60"/>
      <c r="P16" s="60"/>
      <c r="Q16" s="60"/>
      <c r="R16" s="60"/>
      <c r="S16" s="60"/>
      <c r="T16" s="60"/>
      <c r="U16" s="60"/>
    </row>
    <row r="17" spans="1:21" ht="15.75" thickBot="1" x14ac:dyDescent="0.3">
      <c r="A17" s="24" t="s">
        <v>15</v>
      </c>
      <c r="B17" s="29">
        <v>3</v>
      </c>
      <c r="C17" s="29">
        <f t="shared" ref="C17:C25" si="4">SUM(D17:K17)</f>
        <v>2</v>
      </c>
      <c r="D17" s="27">
        <v>1</v>
      </c>
      <c r="E17" s="27"/>
      <c r="F17" s="27"/>
      <c r="G17" s="27"/>
      <c r="H17" s="33">
        <v>1</v>
      </c>
      <c r="I17" s="27"/>
      <c r="J17" s="27"/>
      <c r="K17" s="53"/>
      <c r="L17" s="107">
        <f t="shared" ref="L17:L25" si="5">SUMIF($D$2:$K$2,"rastro",D17:K17)</f>
        <v>1</v>
      </c>
      <c r="M17" s="107">
        <f t="shared" ref="M17:M25" si="6">SUMIF($D$2:$K$2,"caba",D17:K17)</f>
        <v>1</v>
      </c>
      <c r="N17" s="108" t="s">
        <v>15</v>
      </c>
      <c r="O17" s="56"/>
      <c r="P17" s="58"/>
      <c r="Q17" s="56"/>
      <c r="R17" s="56"/>
      <c r="S17" s="56"/>
      <c r="T17" s="56"/>
      <c r="U17" s="56"/>
    </row>
    <row r="18" spans="1:21" ht="15.75" thickBot="1" x14ac:dyDescent="0.3">
      <c r="A18" s="24" t="s">
        <v>8</v>
      </c>
      <c r="B18" s="29">
        <v>2.6</v>
      </c>
      <c r="C18" s="29">
        <f t="shared" si="4"/>
        <v>1</v>
      </c>
      <c r="D18" s="27"/>
      <c r="E18" s="27"/>
      <c r="F18" s="27"/>
      <c r="G18" s="27"/>
      <c r="H18" s="27"/>
      <c r="I18" s="31"/>
      <c r="J18" s="31"/>
      <c r="K18" s="104">
        <v>1</v>
      </c>
      <c r="L18" s="107">
        <f t="shared" si="5"/>
        <v>1</v>
      </c>
      <c r="M18" s="107">
        <f t="shared" si="6"/>
        <v>0</v>
      </c>
      <c r="N18" s="108" t="s">
        <v>8</v>
      </c>
      <c r="O18" s="56"/>
      <c r="P18" s="56"/>
      <c r="Q18" s="57"/>
      <c r="R18" s="57"/>
      <c r="S18" s="57"/>
      <c r="T18" s="57"/>
      <c r="U18" s="57"/>
    </row>
    <row r="19" spans="1:21" ht="15.75" thickBot="1" x14ac:dyDescent="0.3">
      <c r="A19" s="24" t="s">
        <v>10</v>
      </c>
      <c r="B19" s="29">
        <v>2.65</v>
      </c>
      <c r="C19" s="29">
        <f t="shared" si="4"/>
        <v>0</v>
      </c>
      <c r="D19" s="27"/>
      <c r="E19" s="27"/>
      <c r="F19" s="27"/>
      <c r="G19" s="27"/>
      <c r="H19" s="27"/>
      <c r="I19" s="27"/>
      <c r="J19" s="27"/>
      <c r="K19" s="53"/>
      <c r="L19" s="107">
        <f t="shared" si="5"/>
        <v>0</v>
      </c>
      <c r="M19" s="107">
        <f t="shared" si="6"/>
        <v>0</v>
      </c>
      <c r="N19" s="108" t="s">
        <v>10</v>
      </c>
      <c r="O19" s="56"/>
      <c r="P19" s="56"/>
      <c r="Q19" s="56"/>
      <c r="R19" s="56"/>
      <c r="S19" s="56"/>
      <c r="T19" s="56"/>
      <c r="U19" s="56"/>
    </row>
    <row r="20" spans="1:21" ht="15.75" thickBot="1" x14ac:dyDescent="0.3">
      <c r="A20" s="24" t="s">
        <v>11</v>
      </c>
      <c r="B20" s="29">
        <v>2.65</v>
      </c>
      <c r="C20" s="29">
        <f t="shared" si="4"/>
        <v>0</v>
      </c>
      <c r="D20" s="27"/>
      <c r="E20" s="27"/>
      <c r="F20" s="27"/>
      <c r="G20" s="27"/>
      <c r="H20" s="27"/>
      <c r="I20" s="27"/>
      <c r="J20" s="27"/>
      <c r="K20" s="53"/>
      <c r="L20" s="107">
        <f t="shared" si="5"/>
        <v>0</v>
      </c>
      <c r="M20" s="107">
        <f t="shared" si="6"/>
        <v>0</v>
      </c>
      <c r="N20" s="108" t="s">
        <v>11</v>
      </c>
      <c r="O20" s="56"/>
      <c r="P20" s="56"/>
      <c r="Q20" s="56"/>
      <c r="R20" s="56"/>
      <c r="S20" s="56"/>
      <c r="T20" s="56"/>
      <c r="U20" s="56"/>
    </row>
    <row r="21" spans="1:21" ht="15.75" thickBot="1" x14ac:dyDescent="0.3">
      <c r="A21" s="24" t="s">
        <v>9</v>
      </c>
      <c r="B21" s="29">
        <v>2.65</v>
      </c>
      <c r="C21" s="29">
        <f t="shared" si="4"/>
        <v>0</v>
      </c>
      <c r="D21" s="31"/>
      <c r="E21" s="32"/>
      <c r="F21" s="30"/>
      <c r="G21" s="27"/>
      <c r="H21" s="27"/>
      <c r="I21" s="27"/>
      <c r="J21" s="27"/>
      <c r="K21" s="53"/>
      <c r="L21" s="107">
        <f t="shared" si="5"/>
        <v>0</v>
      </c>
      <c r="M21" s="107">
        <f t="shared" si="6"/>
        <v>0</v>
      </c>
      <c r="N21" s="108" t="s">
        <v>9</v>
      </c>
      <c r="O21" s="56"/>
      <c r="P21" s="56"/>
      <c r="Q21" s="56"/>
      <c r="R21" s="56"/>
      <c r="S21" s="56"/>
      <c r="T21" s="56"/>
      <c r="U21" s="56"/>
    </row>
    <row r="22" spans="1:21" ht="15.75" thickBot="1" x14ac:dyDescent="0.3">
      <c r="A22" s="24" t="s">
        <v>12</v>
      </c>
      <c r="B22" s="29">
        <v>2.65</v>
      </c>
      <c r="C22" s="29">
        <f t="shared" si="4"/>
        <v>1</v>
      </c>
      <c r="D22" s="27"/>
      <c r="E22" s="27"/>
      <c r="F22" s="27"/>
      <c r="G22" s="27"/>
      <c r="H22" s="27">
        <v>1</v>
      </c>
      <c r="I22" s="27"/>
      <c r="J22" s="27"/>
      <c r="K22" s="53"/>
      <c r="L22" s="107">
        <f t="shared" si="5"/>
        <v>0</v>
      </c>
      <c r="M22" s="107">
        <f t="shared" si="6"/>
        <v>1</v>
      </c>
      <c r="N22" s="108" t="s">
        <v>12</v>
      </c>
      <c r="O22" s="56"/>
      <c r="P22" s="56"/>
      <c r="Q22" s="56"/>
      <c r="R22" s="56"/>
      <c r="S22" s="56"/>
      <c r="T22" s="56"/>
      <c r="U22" s="56"/>
    </row>
    <row r="23" spans="1:21" ht="15.75" thickBot="1" x14ac:dyDescent="0.3">
      <c r="A23" s="24" t="s">
        <v>14</v>
      </c>
      <c r="B23" s="29">
        <v>2.9</v>
      </c>
      <c r="C23" s="29">
        <f t="shared" si="4"/>
        <v>3</v>
      </c>
      <c r="D23" s="31"/>
      <c r="E23" s="30">
        <v>1</v>
      </c>
      <c r="F23" s="27"/>
      <c r="G23" s="31"/>
      <c r="H23" s="27"/>
      <c r="I23" s="27"/>
      <c r="J23" s="27"/>
      <c r="K23" s="53">
        <v>2</v>
      </c>
      <c r="L23" s="107">
        <f t="shared" si="5"/>
        <v>2</v>
      </c>
      <c r="M23" s="107">
        <f t="shared" si="6"/>
        <v>1</v>
      </c>
      <c r="N23" s="108" t="s">
        <v>14</v>
      </c>
      <c r="O23" s="57"/>
      <c r="P23" s="56"/>
      <c r="Q23" s="56"/>
      <c r="R23" s="56"/>
      <c r="S23" s="56"/>
      <c r="T23" s="56"/>
      <c r="U23" s="56"/>
    </row>
    <row r="24" spans="1:21" ht="15.75" thickBot="1" x14ac:dyDescent="0.3">
      <c r="A24" s="24" t="s">
        <v>13</v>
      </c>
      <c r="B24" s="29">
        <v>2.8</v>
      </c>
      <c r="C24" s="29">
        <f t="shared" si="4"/>
        <v>4</v>
      </c>
      <c r="D24" s="33">
        <v>1</v>
      </c>
      <c r="E24" s="33">
        <v>1</v>
      </c>
      <c r="F24" s="117">
        <v>2</v>
      </c>
      <c r="G24" s="33"/>
      <c r="H24" s="27"/>
      <c r="I24" s="33"/>
      <c r="J24" s="33"/>
      <c r="K24" s="104"/>
      <c r="L24" s="107">
        <f t="shared" si="5"/>
        <v>1</v>
      </c>
      <c r="M24" s="107">
        <f t="shared" si="6"/>
        <v>3</v>
      </c>
      <c r="N24" s="108" t="s">
        <v>13</v>
      </c>
      <c r="O24" s="58"/>
      <c r="P24" s="56"/>
      <c r="Q24" s="58"/>
      <c r="R24" s="58"/>
      <c r="S24" s="58"/>
      <c r="T24" s="58"/>
      <c r="U24" s="58"/>
    </row>
    <row r="25" spans="1:21" ht="15.75" thickBot="1" x14ac:dyDescent="0.3">
      <c r="A25" s="24" t="s">
        <v>31</v>
      </c>
      <c r="B25" s="29">
        <v>1.75</v>
      </c>
      <c r="C25" s="29">
        <f t="shared" si="4"/>
        <v>0</v>
      </c>
      <c r="D25" s="27"/>
      <c r="E25" s="27"/>
      <c r="F25" s="27"/>
      <c r="G25" s="27"/>
      <c r="H25" s="27"/>
      <c r="I25" s="31"/>
      <c r="J25" s="27"/>
      <c r="K25" s="103"/>
      <c r="L25" s="107">
        <f t="shared" si="5"/>
        <v>0</v>
      </c>
      <c r="M25" s="107">
        <f t="shared" si="6"/>
        <v>0</v>
      </c>
      <c r="N25" s="108" t="s">
        <v>31</v>
      </c>
    </row>
    <row r="26" spans="1:21" ht="15.75" thickBot="1" x14ac:dyDescent="0.3">
      <c r="A26" s="25" t="s">
        <v>17</v>
      </c>
      <c r="B26" s="97">
        <f>B17*C17+B18*C18+B19*C19+B20*C20+B21*C21+B22*C22+B23*C23+B24*C24+B25*C25</f>
        <v>31.15</v>
      </c>
      <c r="C26" s="25" t="s">
        <v>17</v>
      </c>
      <c r="D26" s="25" t="s">
        <v>17</v>
      </c>
      <c r="E26" s="25" t="s">
        <v>17</v>
      </c>
      <c r="F26" s="25" t="s">
        <v>17</v>
      </c>
      <c r="G26" s="25" t="s">
        <v>17</v>
      </c>
      <c r="H26" s="25" t="s">
        <v>17</v>
      </c>
      <c r="I26" s="25" t="s">
        <v>17</v>
      </c>
      <c r="J26" s="54" t="s">
        <v>17</v>
      </c>
      <c r="K26" s="54" t="s">
        <v>17</v>
      </c>
      <c r="L26" s="55" t="s">
        <v>17</v>
      </c>
      <c r="M26" s="55" t="s">
        <v>17</v>
      </c>
      <c r="N26" s="106"/>
      <c r="O26" s="60"/>
      <c r="P26" s="60"/>
      <c r="Q26" s="60"/>
      <c r="R26" s="60"/>
      <c r="S26" s="60"/>
      <c r="T26" s="60"/>
      <c r="U26" s="60"/>
    </row>
    <row r="27" spans="1:21" ht="15.75" thickBot="1" x14ac:dyDescent="0.3">
      <c r="A27" s="24" t="s">
        <v>15</v>
      </c>
      <c r="B27" s="29">
        <v>3</v>
      </c>
      <c r="C27" s="29">
        <f t="shared" ref="C27:C35" si="7">SUM(D27:K27)</f>
        <v>0</v>
      </c>
      <c r="D27" s="27"/>
      <c r="E27" s="27"/>
      <c r="F27" s="27"/>
      <c r="G27" s="27"/>
      <c r="H27" s="27"/>
      <c r="I27" s="27"/>
      <c r="J27" s="27"/>
      <c r="K27" s="53"/>
      <c r="L27" s="107">
        <f t="shared" ref="L27:L35" si="8">SUMIF($D$2:$K$2,"rastro",D27:K27)</f>
        <v>0</v>
      </c>
      <c r="M27" s="107">
        <f t="shared" ref="M27:M35" si="9">SUMIF($D$2:$K$2,"caba",D27:K27)</f>
        <v>0</v>
      </c>
      <c r="N27" s="108" t="s">
        <v>15</v>
      </c>
      <c r="O27" s="56"/>
      <c r="P27" s="56"/>
      <c r="Q27" s="56"/>
      <c r="R27" s="56"/>
      <c r="S27" s="56"/>
      <c r="T27" s="56"/>
      <c r="U27" s="56"/>
    </row>
    <row r="28" spans="1:21" ht="15.75" thickBot="1" x14ac:dyDescent="0.3">
      <c r="A28" s="24" t="s">
        <v>8</v>
      </c>
      <c r="B28" s="29">
        <v>2.6</v>
      </c>
      <c r="C28" s="29">
        <f t="shared" si="7"/>
        <v>0</v>
      </c>
      <c r="D28" s="27"/>
      <c r="E28" s="27"/>
      <c r="F28" s="27"/>
      <c r="G28" s="27"/>
      <c r="H28" s="27"/>
      <c r="I28" s="31"/>
      <c r="J28" s="27"/>
      <c r="K28" s="103"/>
      <c r="L28" s="107">
        <f t="shared" si="8"/>
        <v>0</v>
      </c>
      <c r="M28" s="107">
        <f t="shared" si="9"/>
        <v>0</v>
      </c>
      <c r="N28" s="108" t="s">
        <v>8</v>
      </c>
      <c r="O28" s="56"/>
      <c r="P28" s="56"/>
      <c r="Q28" s="57"/>
      <c r="R28" s="56"/>
      <c r="S28" s="56"/>
      <c r="T28" s="57"/>
      <c r="U28" s="56"/>
    </row>
    <row r="29" spans="1:21" ht="15.75" thickBot="1" x14ac:dyDescent="0.3">
      <c r="A29" s="24" t="s">
        <v>10</v>
      </c>
      <c r="B29" s="29">
        <v>2.65</v>
      </c>
      <c r="C29" s="29">
        <f t="shared" si="7"/>
        <v>0</v>
      </c>
      <c r="D29" s="27"/>
      <c r="E29" s="27"/>
      <c r="F29" s="27"/>
      <c r="G29" s="27"/>
      <c r="H29" s="27"/>
      <c r="I29" s="27"/>
      <c r="J29" s="27"/>
      <c r="K29" s="53"/>
      <c r="L29" s="107">
        <f t="shared" si="8"/>
        <v>0</v>
      </c>
      <c r="M29" s="107">
        <f t="shared" si="9"/>
        <v>0</v>
      </c>
      <c r="N29" s="108" t="s">
        <v>10</v>
      </c>
      <c r="O29" s="56"/>
      <c r="P29" s="56"/>
      <c r="Q29" s="56"/>
      <c r="R29" s="56"/>
      <c r="S29" s="56"/>
      <c r="T29" s="56"/>
      <c r="U29" s="56"/>
    </row>
    <row r="30" spans="1:21" ht="15.75" thickBot="1" x14ac:dyDescent="0.3">
      <c r="A30" s="24" t="s">
        <v>11</v>
      </c>
      <c r="B30" s="29">
        <v>2.65</v>
      </c>
      <c r="C30" s="29">
        <f t="shared" si="7"/>
        <v>1</v>
      </c>
      <c r="D30" s="27"/>
      <c r="E30" s="27"/>
      <c r="F30" s="27"/>
      <c r="G30" s="27"/>
      <c r="H30" s="27"/>
      <c r="I30" s="27"/>
      <c r="J30" s="27"/>
      <c r="K30" s="53">
        <v>1</v>
      </c>
      <c r="L30" s="107">
        <f t="shared" si="8"/>
        <v>1</v>
      </c>
      <c r="M30" s="107">
        <f t="shared" si="9"/>
        <v>0</v>
      </c>
      <c r="N30" s="108" t="s">
        <v>11</v>
      </c>
      <c r="O30" s="56"/>
      <c r="P30" s="56"/>
      <c r="Q30" s="56"/>
      <c r="R30" s="56"/>
      <c r="S30" s="56"/>
      <c r="T30" s="56"/>
      <c r="U30" s="56"/>
    </row>
    <row r="31" spans="1:21" ht="15.75" thickBot="1" x14ac:dyDescent="0.3">
      <c r="A31" s="24" t="s">
        <v>9</v>
      </c>
      <c r="B31" s="29">
        <v>2.65</v>
      </c>
      <c r="C31" s="29">
        <f t="shared" si="7"/>
        <v>0</v>
      </c>
      <c r="D31" s="33"/>
      <c r="E31" s="27"/>
      <c r="F31" s="27"/>
      <c r="G31" s="30"/>
      <c r="H31" s="27"/>
      <c r="I31" s="27"/>
      <c r="J31" s="30"/>
      <c r="K31" s="53"/>
      <c r="L31" s="107">
        <f t="shared" si="8"/>
        <v>0</v>
      </c>
      <c r="M31" s="107">
        <f t="shared" si="9"/>
        <v>0</v>
      </c>
      <c r="N31" s="108" t="s">
        <v>9</v>
      </c>
      <c r="O31" s="59"/>
      <c r="P31" s="56"/>
      <c r="Q31" s="56"/>
      <c r="R31" s="59"/>
      <c r="S31" s="56"/>
      <c r="T31" s="56"/>
      <c r="U31" s="59"/>
    </row>
    <row r="32" spans="1:21" ht="15.75" thickBot="1" x14ac:dyDescent="0.3">
      <c r="A32" s="24" t="s">
        <v>12</v>
      </c>
      <c r="B32" s="29">
        <v>2.65</v>
      </c>
      <c r="C32" s="29">
        <f t="shared" si="7"/>
        <v>1</v>
      </c>
      <c r="D32" s="27">
        <v>1</v>
      </c>
      <c r="E32" s="27"/>
      <c r="F32" s="27"/>
      <c r="G32" s="27"/>
      <c r="H32" s="27"/>
      <c r="I32" s="27"/>
      <c r="J32" s="27"/>
      <c r="K32" s="53"/>
      <c r="L32" s="107">
        <f t="shared" si="8"/>
        <v>1</v>
      </c>
      <c r="M32" s="107">
        <f t="shared" si="9"/>
        <v>0</v>
      </c>
      <c r="N32" s="108" t="s">
        <v>12</v>
      </c>
      <c r="O32" s="56"/>
      <c r="P32" s="56"/>
      <c r="Q32" s="56"/>
      <c r="R32" s="56"/>
      <c r="S32" s="56"/>
      <c r="T32" s="56"/>
      <c r="U32" s="56"/>
    </row>
    <row r="33" spans="1:21" ht="15.75" thickBot="1" x14ac:dyDescent="0.3">
      <c r="A33" s="24" t="s">
        <v>14</v>
      </c>
      <c r="B33" s="29">
        <v>2.9</v>
      </c>
      <c r="C33" s="29">
        <f t="shared" si="7"/>
        <v>2</v>
      </c>
      <c r="D33" s="33">
        <v>1</v>
      </c>
      <c r="E33" s="31"/>
      <c r="F33" s="30"/>
      <c r="G33" s="27"/>
      <c r="H33" s="33"/>
      <c r="I33" s="27"/>
      <c r="J33" s="27"/>
      <c r="K33" s="53">
        <v>1</v>
      </c>
      <c r="L33" s="107">
        <f t="shared" si="8"/>
        <v>2</v>
      </c>
      <c r="M33" s="107">
        <f t="shared" si="9"/>
        <v>0</v>
      </c>
      <c r="N33" s="108" t="s">
        <v>14</v>
      </c>
      <c r="O33" s="56"/>
      <c r="P33" s="58"/>
      <c r="Q33" s="56"/>
      <c r="R33" s="56"/>
      <c r="S33" s="58"/>
      <c r="T33" s="56"/>
      <c r="U33" s="56"/>
    </row>
    <row r="34" spans="1:21" ht="15.75" thickBot="1" x14ac:dyDescent="0.3">
      <c r="A34" s="24" t="s">
        <v>13</v>
      </c>
      <c r="B34" s="29">
        <v>2.8</v>
      </c>
      <c r="C34" s="29">
        <f t="shared" si="7"/>
        <v>4</v>
      </c>
      <c r="D34" s="32"/>
      <c r="E34" s="31"/>
      <c r="F34" s="27"/>
      <c r="G34" s="27">
        <v>1</v>
      </c>
      <c r="H34" s="27"/>
      <c r="I34" s="33">
        <v>1</v>
      </c>
      <c r="J34" s="27">
        <v>1</v>
      </c>
      <c r="K34" s="104">
        <v>1</v>
      </c>
      <c r="L34" s="107">
        <f t="shared" si="8"/>
        <v>4</v>
      </c>
      <c r="M34" s="107">
        <f t="shared" si="9"/>
        <v>0</v>
      </c>
      <c r="N34" s="108" t="s">
        <v>13</v>
      </c>
      <c r="O34" s="56"/>
      <c r="P34" s="56"/>
      <c r="Q34" s="58"/>
      <c r="R34" s="56"/>
      <c r="S34" s="56"/>
      <c r="T34" s="58"/>
      <c r="U34" s="56"/>
    </row>
    <row r="35" spans="1:21" ht="15.75" thickBot="1" x14ac:dyDescent="0.3">
      <c r="A35" s="24" t="s">
        <v>31</v>
      </c>
      <c r="B35" s="29">
        <v>1.75</v>
      </c>
      <c r="C35" s="29">
        <f t="shared" si="7"/>
        <v>0</v>
      </c>
      <c r="D35" s="27"/>
      <c r="E35" s="27"/>
      <c r="F35" s="27"/>
      <c r="G35" s="27"/>
      <c r="H35" s="27"/>
      <c r="I35" s="31"/>
      <c r="J35" s="27"/>
      <c r="K35" s="103"/>
      <c r="L35" s="107">
        <f t="shared" si="8"/>
        <v>0</v>
      </c>
      <c r="M35" s="107">
        <f t="shared" si="9"/>
        <v>0</v>
      </c>
      <c r="N35" s="108" t="s">
        <v>31</v>
      </c>
    </row>
    <row r="36" spans="1:21" ht="15.75" thickBot="1" x14ac:dyDescent="0.3">
      <c r="A36" s="25" t="s">
        <v>18</v>
      </c>
      <c r="B36" s="97">
        <f>B27*C27+B28*C28+B29*C29+B30*C30+B31*C31+B32*C32+B33*C33+B34*C34+B35*C35</f>
        <v>22.299999999999997</v>
      </c>
      <c r="C36" s="25" t="s">
        <v>18</v>
      </c>
      <c r="D36" s="25" t="s">
        <v>18</v>
      </c>
      <c r="E36" s="25" t="s">
        <v>18</v>
      </c>
      <c r="F36" s="25" t="s">
        <v>18</v>
      </c>
      <c r="G36" s="25" t="s">
        <v>18</v>
      </c>
      <c r="H36" s="25" t="s">
        <v>18</v>
      </c>
      <c r="I36" s="25" t="s">
        <v>18</v>
      </c>
      <c r="J36" s="54" t="s">
        <v>18</v>
      </c>
      <c r="K36" s="54" t="s">
        <v>18</v>
      </c>
      <c r="L36" s="55" t="s">
        <v>18</v>
      </c>
      <c r="M36" s="55" t="s">
        <v>18</v>
      </c>
      <c r="N36" s="106"/>
      <c r="O36" s="60"/>
      <c r="P36" s="60"/>
      <c r="Q36" s="60"/>
      <c r="R36" s="60"/>
      <c r="S36" s="60"/>
      <c r="T36" s="60"/>
      <c r="U36" s="60"/>
    </row>
    <row r="37" spans="1:21" ht="15.75" thickBot="1" x14ac:dyDescent="0.3">
      <c r="A37" s="24" t="s">
        <v>15</v>
      </c>
      <c r="B37" s="29">
        <v>3</v>
      </c>
      <c r="C37" s="29">
        <f t="shared" ref="C37:C45" si="10">SUM(D37:K37)</f>
        <v>2</v>
      </c>
      <c r="D37" s="27">
        <v>1</v>
      </c>
      <c r="E37" s="27"/>
      <c r="F37" s="30"/>
      <c r="G37" s="27"/>
      <c r="H37" s="27">
        <v>1</v>
      </c>
      <c r="I37" s="27"/>
      <c r="J37" s="27"/>
      <c r="K37" s="53"/>
      <c r="L37" s="107">
        <f t="shared" ref="L37:L45" si="11">SUMIF($D$2:$K$2,"rastro",D37:K37)</f>
        <v>1</v>
      </c>
      <c r="M37" s="107">
        <f t="shared" ref="M37:M45" si="12">SUMIF($D$2:$K$2,"caba",D37:K37)</f>
        <v>1</v>
      </c>
      <c r="N37" s="108" t="s">
        <v>15</v>
      </c>
      <c r="O37" s="56"/>
      <c r="P37" s="56"/>
      <c r="Q37" s="56"/>
      <c r="R37" s="56"/>
      <c r="S37" s="56"/>
      <c r="T37" s="56"/>
      <c r="U37" s="56"/>
    </row>
    <row r="38" spans="1:21" ht="15.75" thickBot="1" x14ac:dyDescent="0.3">
      <c r="A38" s="24" t="s">
        <v>8</v>
      </c>
      <c r="B38" s="29">
        <v>2.6</v>
      </c>
      <c r="C38" s="29">
        <f t="shared" si="10"/>
        <v>0</v>
      </c>
      <c r="D38" s="27"/>
      <c r="E38" s="27"/>
      <c r="F38" s="27"/>
      <c r="G38" s="27"/>
      <c r="H38" s="27"/>
      <c r="I38" s="31"/>
      <c r="J38" s="27"/>
      <c r="K38" s="103"/>
      <c r="L38" s="107">
        <f t="shared" si="11"/>
        <v>0</v>
      </c>
      <c r="M38" s="107">
        <f t="shared" si="12"/>
        <v>0</v>
      </c>
      <c r="N38" s="108" t="s">
        <v>8</v>
      </c>
      <c r="O38" s="56"/>
      <c r="P38" s="56"/>
      <c r="Q38" s="57"/>
      <c r="R38" s="56"/>
      <c r="S38" s="56"/>
      <c r="T38" s="57"/>
      <c r="U38" s="56"/>
    </row>
    <row r="39" spans="1:21" ht="15.75" thickBot="1" x14ac:dyDescent="0.3">
      <c r="A39" s="24" t="s">
        <v>10</v>
      </c>
      <c r="B39" s="29">
        <v>2.65</v>
      </c>
      <c r="C39" s="29">
        <f t="shared" si="10"/>
        <v>0</v>
      </c>
      <c r="D39" s="27"/>
      <c r="E39" s="27"/>
      <c r="F39" s="27"/>
      <c r="G39" s="27"/>
      <c r="H39" s="27"/>
      <c r="I39" s="27"/>
      <c r="J39" s="27"/>
      <c r="K39" s="53"/>
      <c r="L39" s="107">
        <f t="shared" si="11"/>
        <v>0</v>
      </c>
      <c r="M39" s="107">
        <f t="shared" si="12"/>
        <v>0</v>
      </c>
      <c r="N39" s="108" t="s">
        <v>10</v>
      </c>
      <c r="O39" s="56"/>
      <c r="P39" s="56"/>
      <c r="Q39" s="56"/>
      <c r="R39" s="56"/>
      <c r="S39" s="56"/>
      <c r="T39" s="56"/>
      <c r="U39" s="56"/>
    </row>
    <row r="40" spans="1:21" ht="15.75" thickBot="1" x14ac:dyDescent="0.3">
      <c r="A40" s="24" t="s">
        <v>11</v>
      </c>
      <c r="B40" s="29">
        <v>2.65</v>
      </c>
      <c r="C40" s="29">
        <f t="shared" si="10"/>
        <v>0</v>
      </c>
      <c r="D40" s="27"/>
      <c r="E40" s="27"/>
      <c r="F40" s="27"/>
      <c r="G40" s="27"/>
      <c r="H40" s="27"/>
      <c r="I40" s="27"/>
      <c r="J40" s="27"/>
      <c r="K40" s="53"/>
      <c r="L40" s="107">
        <f t="shared" si="11"/>
        <v>0</v>
      </c>
      <c r="M40" s="107">
        <f t="shared" si="12"/>
        <v>0</v>
      </c>
      <c r="N40" s="108" t="s">
        <v>11</v>
      </c>
      <c r="O40" s="56"/>
      <c r="P40" s="56"/>
      <c r="Q40" s="56"/>
      <c r="R40" s="56"/>
      <c r="S40" s="56"/>
      <c r="T40" s="56"/>
      <c r="U40" s="56"/>
    </row>
    <row r="41" spans="1:21" ht="15.75" thickBot="1" x14ac:dyDescent="0.3">
      <c r="A41" s="24" t="s">
        <v>9</v>
      </c>
      <c r="B41" s="29">
        <v>2.65</v>
      </c>
      <c r="C41" s="29">
        <f t="shared" si="10"/>
        <v>2</v>
      </c>
      <c r="D41" s="33">
        <v>1</v>
      </c>
      <c r="E41" s="27">
        <v>1</v>
      </c>
      <c r="F41" s="27"/>
      <c r="G41" s="30"/>
      <c r="H41" s="27"/>
      <c r="I41" s="27"/>
      <c r="J41" s="30"/>
      <c r="K41" s="53"/>
      <c r="L41" s="107">
        <f t="shared" si="11"/>
        <v>1</v>
      </c>
      <c r="M41" s="107">
        <f t="shared" si="12"/>
        <v>1</v>
      </c>
      <c r="N41" s="108" t="s">
        <v>9</v>
      </c>
      <c r="O41" s="56"/>
      <c r="P41" s="56"/>
      <c r="Q41" s="57"/>
      <c r="R41" s="56"/>
      <c r="S41" s="56"/>
      <c r="T41" s="57"/>
      <c r="U41" s="56"/>
    </row>
    <row r="42" spans="1:21" ht="15.75" thickBot="1" x14ac:dyDescent="0.3">
      <c r="A42" s="24" t="s">
        <v>12</v>
      </c>
      <c r="B42" s="29">
        <v>2.65</v>
      </c>
      <c r="C42" s="29">
        <f t="shared" si="10"/>
        <v>1</v>
      </c>
      <c r="D42" s="27"/>
      <c r="E42" s="27"/>
      <c r="F42" s="27"/>
      <c r="G42" s="27"/>
      <c r="H42" s="27">
        <v>1</v>
      </c>
      <c r="I42" s="27"/>
      <c r="J42" s="27"/>
      <c r="K42" s="53"/>
      <c r="L42" s="107">
        <f t="shared" si="11"/>
        <v>0</v>
      </c>
      <c r="M42" s="107">
        <f t="shared" si="12"/>
        <v>1</v>
      </c>
      <c r="N42" s="108" t="s">
        <v>12</v>
      </c>
      <c r="O42" s="56"/>
      <c r="P42" s="56"/>
      <c r="Q42" s="56"/>
      <c r="R42" s="56"/>
      <c r="S42" s="56"/>
      <c r="T42" s="56"/>
      <c r="U42" s="56"/>
    </row>
    <row r="43" spans="1:21" ht="15.75" thickBot="1" x14ac:dyDescent="0.3">
      <c r="A43" s="24" t="s">
        <v>14</v>
      </c>
      <c r="B43" s="29">
        <v>2.9</v>
      </c>
      <c r="C43" s="29">
        <f t="shared" si="10"/>
        <v>1</v>
      </c>
      <c r="D43" s="31"/>
      <c r="E43" s="32"/>
      <c r="F43" s="27"/>
      <c r="G43" s="27"/>
      <c r="H43" s="27"/>
      <c r="I43" s="27"/>
      <c r="J43" s="27"/>
      <c r="K43" s="53">
        <v>1</v>
      </c>
      <c r="L43" s="107">
        <f t="shared" si="11"/>
        <v>1</v>
      </c>
      <c r="M43" s="107">
        <f t="shared" si="12"/>
        <v>0</v>
      </c>
      <c r="N43" s="108" t="s">
        <v>14</v>
      </c>
      <c r="O43" s="56"/>
      <c r="P43" s="56"/>
      <c r="Q43" s="56"/>
      <c r="R43" s="56"/>
      <c r="S43" s="58"/>
      <c r="T43" s="56"/>
      <c r="U43" s="56"/>
    </row>
    <row r="44" spans="1:21" ht="15.75" thickBot="1" x14ac:dyDescent="0.3">
      <c r="A44" s="24" t="s">
        <v>13</v>
      </c>
      <c r="B44" s="29">
        <v>2.8</v>
      </c>
      <c r="C44" s="29">
        <f t="shared" si="10"/>
        <v>5</v>
      </c>
      <c r="D44" s="33"/>
      <c r="E44" s="33">
        <v>1</v>
      </c>
      <c r="F44" s="102">
        <v>2</v>
      </c>
      <c r="G44" s="30"/>
      <c r="H44" s="30"/>
      <c r="I44" s="33"/>
      <c r="J44" s="27"/>
      <c r="K44" s="104">
        <v>2</v>
      </c>
      <c r="L44" s="107">
        <f t="shared" si="11"/>
        <v>2</v>
      </c>
      <c r="M44" s="107">
        <f t="shared" si="12"/>
        <v>3</v>
      </c>
      <c r="N44" s="108" t="s">
        <v>13</v>
      </c>
      <c r="O44" s="59"/>
      <c r="P44" s="59"/>
      <c r="Q44" s="58"/>
      <c r="R44" s="56"/>
      <c r="S44" s="56"/>
      <c r="T44" s="58"/>
      <c r="U44" s="58"/>
    </row>
    <row r="45" spans="1:21" ht="15.75" thickBot="1" x14ac:dyDescent="0.3">
      <c r="A45" s="24" t="s">
        <v>31</v>
      </c>
      <c r="B45" s="29">
        <v>1.75</v>
      </c>
      <c r="C45" s="29">
        <f t="shared" si="10"/>
        <v>0</v>
      </c>
      <c r="D45" s="27"/>
      <c r="E45" s="27"/>
      <c r="F45" s="27"/>
      <c r="G45" s="27"/>
      <c r="H45" s="27"/>
      <c r="I45" s="31"/>
      <c r="J45" s="27"/>
      <c r="K45" s="103"/>
      <c r="L45" s="107">
        <f t="shared" si="11"/>
        <v>0</v>
      </c>
      <c r="M45" s="107">
        <f t="shared" si="12"/>
        <v>0</v>
      </c>
      <c r="N45" s="108" t="s">
        <v>31</v>
      </c>
    </row>
    <row r="46" spans="1:21" ht="15.75" thickBot="1" x14ac:dyDescent="0.3">
      <c r="A46" s="110"/>
      <c r="B46" s="97">
        <f>B37*C37+B38*C38+B39*C39+B40*C40+B41*C41+B42*C42+B43*C43+B44*C44+B45*C45</f>
        <v>30.85</v>
      </c>
      <c r="C46" s="111"/>
      <c r="D46" s="112"/>
      <c r="E46" s="112"/>
      <c r="F46" s="112"/>
      <c r="G46" s="112"/>
      <c r="H46" s="112"/>
      <c r="I46" s="113"/>
      <c r="J46" s="112"/>
      <c r="K46" s="57"/>
      <c r="L46" s="114"/>
      <c r="M46" s="114"/>
      <c r="N46" s="115"/>
    </row>
    <row r="47" spans="1:21" ht="15.75" thickBot="1" x14ac:dyDescent="0.3">
      <c r="A47" s="34" t="s">
        <v>19</v>
      </c>
      <c r="B47" s="98"/>
      <c r="C47" s="35"/>
      <c r="D47" s="36"/>
      <c r="E47" s="36"/>
      <c r="F47" s="36"/>
      <c r="G47" s="36"/>
      <c r="H47" s="36"/>
      <c r="I47" s="36"/>
      <c r="J47" s="36"/>
    </row>
    <row r="48" spans="1:21" ht="15.75" thickBot="1" x14ac:dyDescent="0.3">
      <c r="A48" s="37" t="s">
        <v>20</v>
      </c>
      <c r="B48" s="99"/>
      <c r="C48" s="38"/>
      <c r="D48" s="39"/>
      <c r="E48" s="39"/>
      <c r="F48" s="39"/>
      <c r="G48" s="39"/>
      <c r="H48" s="39"/>
      <c r="I48" s="39"/>
      <c r="J48" s="39"/>
    </row>
    <row r="49" spans="1:13" ht="15.75" thickBot="1" x14ac:dyDescent="0.3"/>
    <row r="50" spans="1:13" ht="15.75" thickBot="1" x14ac:dyDescent="0.3">
      <c r="A50" s="42" t="s">
        <v>21</v>
      </c>
      <c r="B50" s="100"/>
      <c r="C50" s="43"/>
      <c r="D50" s="44"/>
      <c r="E50" s="44"/>
      <c r="F50" s="44"/>
      <c r="G50" s="44"/>
      <c r="H50" s="44"/>
      <c r="I50" s="44"/>
      <c r="J50" s="44"/>
      <c r="K50" s="45"/>
    </row>
    <row r="51" spans="1:13" ht="24" thickBot="1" x14ac:dyDescent="0.3">
      <c r="A51" s="46" t="s">
        <v>22</v>
      </c>
      <c r="B51" s="101"/>
      <c r="C51" s="47" t="s">
        <v>0</v>
      </c>
      <c r="D51" s="141" t="s">
        <v>1</v>
      </c>
      <c r="E51" s="141" t="s">
        <v>2</v>
      </c>
      <c r="F51" s="141" t="s">
        <v>27</v>
      </c>
      <c r="G51" s="141" t="s">
        <v>3</v>
      </c>
      <c r="H51" s="141" t="s">
        <v>4</v>
      </c>
      <c r="I51" s="141" t="s">
        <v>37</v>
      </c>
      <c r="J51" s="141" t="s">
        <v>5</v>
      </c>
      <c r="K51" s="141" t="s">
        <v>49</v>
      </c>
      <c r="L51" s="141" t="s">
        <v>39</v>
      </c>
    </row>
    <row r="52" spans="1:13" ht="15.75" thickBot="1" x14ac:dyDescent="0.3">
      <c r="A52" s="48" t="s">
        <v>44</v>
      </c>
      <c r="B52" s="49" t="s">
        <v>30</v>
      </c>
      <c r="C52" s="136">
        <f>SUM(D54:J54)</f>
        <v>80.449999999999989</v>
      </c>
      <c r="D52" s="142">
        <f>D7*$B7+D9*$B9+D12*$B12+D10*$B10+D11*$B11+D13*$B13+D15*$B15+D14*$B14+D8*$B8+D17*$B17+D19*$B19+D22*$B22+D20*$B20+D21*$B21+D23*$B23+D25*$B25+D24*$B24+D18*$B18+D29*$B29+D32*$B32+D30*$B30+D31*$B31+D33*$B33+D27*$B27+D34*$B34+D28*$B28+D37*$B37+D39*$B39+D42*$B42+D40*$B40+D41*$B41+D43*$B43+D45*$B45+D44*$B44+D38*$B38</f>
        <v>22.3</v>
      </c>
      <c r="E52" s="143">
        <f t="shared" ref="E52:J52" si="13">E7*$B7+E9*$B9+E12*$B12+E10*$B10+E11*$B11+E13*$B13+E15*$B15+E14*$B14+E8*$B8+E17*$B17+E19*$B19+E22*$B22+E20*$B20+E21*$B21+E23*$B23+E25*$B25+E24*$B24+E18*$B18+E29*$B29+E32*$B32+E30*$B30+E31*$B31+E33*$B33+E27*$B27+E34*$B34+E28*$B28+E37*$B37+E39*$B39+E42*$B42+E40*$B40+E41*$B41+E43*$B43+E45*$B45+E44*$B44+E38*$B38</f>
        <v>11.149999999999999</v>
      </c>
      <c r="F52" s="143">
        <f t="shared" si="13"/>
        <v>11.2</v>
      </c>
      <c r="G52" s="143">
        <f t="shared" si="13"/>
        <v>5.6</v>
      </c>
      <c r="H52" s="143">
        <f t="shared" si="13"/>
        <v>11.3</v>
      </c>
      <c r="I52" s="143">
        <f t="shared" si="13"/>
        <v>2.8</v>
      </c>
      <c r="J52" s="143">
        <f t="shared" si="13"/>
        <v>5.4</v>
      </c>
      <c r="K52" s="143"/>
      <c r="L52" s="144">
        <f>K7*$B7+K9*$B9+K12*$B12+K10*$B10+K11*$B11+K13*$B13+K15*$B15+K14*$B14+K8*$B8+K17*$B17+K19*$B19+K22*$B22+K20*$B20+K21*$B21+K23*$B23+K25*$B25+K24*$B24+K18*$B18+K29*$B29+K32*$B32+K30*$B30+K31*$B31+K33*$B33+K27*$B27+K34*$B34+K28*$B28+K37*$B37+K39*$B39+K42*$B42+K40*$B40+K41*$B41+K43*$B43+K45*$B45+K44*$B44+K38*$B38</f>
        <v>33.599999999999994</v>
      </c>
      <c r="M52" s="137"/>
    </row>
    <row r="53" spans="1:13" ht="15.75" thickBot="1" x14ac:dyDescent="0.3">
      <c r="A53" s="48" t="s">
        <v>45</v>
      </c>
      <c r="B53" s="49" t="s">
        <v>30</v>
      </c>
      <c r="C53" s="136">
        <f>SUM(D53:L53)</f>
        <v>103.35000000000001</v>
      </c>
      <c r="D53" s="145">
        <f>D7*$B7+D9*$B9+D12*$B12+D10*$B10+D11*$B11+D13*$B13+D15*$B15+D14*$B14+D8*$B8+D17*$B17+D19*$B19+D22*$B22+D20*$B20+D21*$B21+D23*$B23+D25*$B25+D24*$B24+D18*$B18+D29*$B29+D32*$B32+D30*$B30+D31*$B31+D33*$B33+D27*$B27+D34*$B34+D28*$B28+D37*$B37+D39*$B39+D42*$B42+D40*$B40+D41*$B41+D43*$B43+D45*$B45+D44*$B44+D38*$B38</f>
        <v>22.3</v>
      </c>
      <c r="E53" s="109">
        <f t="shared" ref="E53:J53" si="14">E7*$B7+E9*$B9+E12*$B12+E10*$B10+E11*$B11+E13*$B13+E15*$B15+E14*$B14+E8*$B8+E17*$B17+E19*$B19+E22*$B22+E20*$B20+E21*$B21+E23*$B23+E25*$B25+E24*$B24+E18*$B18+E29*$B29+E32*$B32+E30*$B30+E31*$B31+E33*$B33+E27*$B27+E34*$B34+E28*$B28+E37*$B37+E39*$B39+E42*$B42+E40*$B40+E41*$B41+E43*$B43+E45*$B45+E44*$B44+E38*$B38</f>
        <v>11.149999999999999</v>
      </c>
      <c r="F53" s="109">
        <f t="shared" si="14"/>
        <v>11.2</v>
      </c>
      <c r="G53" s="109">
        <f t="shared" si="14"/>
        <v>5.6</v>
      </c>
      <c r="H53" s="109">
        <f t="shared" si="14"/>
        <v>11.3</v>
      </c>
      <c r="I53" s="109">
        <f t="shared" si="14"/>
        <v>2.8</v>
      </c>
      <c r="J53" s="109">
        <f t="shared" si="14"/>
        <v>5.4</v>
      </c>
      <c r="K53" s="109"/>
      <c r="L53" s="146">
        <f>K7*$B7+K9*$B9+K12*$B12+K10*$B10+K11*$B11+K13*$B13+K15*$B15+K14*$B14+K8*$B8+K17*$B17+K19*$B19+K22*$B22+K20*$B20+K21*$B21+K23*$B23+K25*$B25+K24*$B24+K18*$B18+K29*$B29+K32*$B32+K30*$B30+K31*$B31+K33*$B33+K27*$B27+K34*$B34+K28*$B28+K37*$B37+K39*$B39+K42*$B42+K40*$B40+K41*$B41+K43*$B43+K45*$B45+K44*$B44+K38*$B38</f>
        <v>33.599999999999994</v>
      </c>
      <c r="M53" s="60"/>
    </row>
    <row r="54" spans="1:13" ht="15.75" thickBot="1" x14ac:dyDescent="0.3">
      <c r="A54" s="48" t="s">
        <v>46</v>
      </c>
      <c r="B54" s="49" t="s">
        <v>36</v>
      </c>
      <c r="C54" s="136">
        <f>SUM(D54:M54)</f>
        <v>122.39999999999998</v>
      </c>
      <c r="D54" s="145">
        <f>D15*$B15+D8*$B8+D11*$B11+D9*$B9+D10*$B10+D12*$B12+D14*$B14+D13*$B13+D7*$B7+D25*$B25+D18*$B18+D21*$B21+D19*$B19+D20*$B20+D22*$B22+D24*$B24+D23*$B23+D17*$B17+D35*$B35+D28*$B28+D31*$B31+D29*$B29+D30*$B30+D32*$B32+D34*$B34+D33*$B33+D27*$B27+D45*$B45+D38*$B38+D41*$B41+D39*$B39+D40*$B40+D42*$B42+D44*$B44+D43*$B43+D37*$B37+D15*$B15+D8*$B8+D11*$B11+D9*$B9+D10*$B10+D12*$B12+D14*$B14+D13*$B13+D7*$B7</f>
        <v>27.599999999999994</v>
      </c>
      <c r="E54" s="109">
        <f t="shared" ref="E54:J54" si="15">E15*$B15+E8*$B8+E11*$B11+E9*$B9+E10*$B10+E12*$B12+E14*$B14+E13*$B13+E7*$B7+E25*$B25+E18*$B18+E21*$B21+E19*$B19+E20*$B20+E22*$B22+E24*$B24+E23*$B23+E17*$B17+E35*$B35+E28*$B28+E31*$B31+E29*$B29+E30*$B30+E32*$B32+E34*$B34+E33*$B33+E27*$B27+E45*$B45+E38*$B38+E41*$B41+E39*$B39+E40*$B40+E42*$B42+E44*$B44+E43*$B43+E37*$B37+E15*$B15+E8*$B8+E11*$B11+E9*$B9+E10*$B10+E12*$B12+E14*$B14+E13*$B13+E7*$B7</f>
        <v>11.149999999999999</v>
      </c>
      <c r="F54" s="109">
        <f t="shared" si="15"/>
        <v>11.2</v>
      </c>
      <c r="G54" s="109">
        <f t="shared" si="15"/>
        <v>8.3999999999999986</v>
      </c>
      <c r="H54" s="109">
        <f t="shared" si="15"/>
        <v>11.3</v>
      </c>
      <c r="I54" s="109">
        <f t="shared" si="15"/>
        <v>2.8</v>
      </c>
      <c r="J54" s="109">
        <f t="shared" si="15"/>
        <v>8</v>
      </c>
      <c r="K54" s="109"/>
      <c r="L54" s="146">
        <f>K15*$B15+K8*$B8+K11*$B11+K9*$B9+K10*$B10+K12*$B12+K14*$B14+K13*$B13+K7*$B7+K25*$B25+K18*$B18+K21*$B21+K19*$B19+K20*$B20+K22*$B22+K24*$B24+K23*$B23+K17*$B17+K35*$B35+K28*$B28+K31*$B31+K29*$B29+K30*$B30+K32*$B32+K34*$B34+K33*$B33+K27*$B27+K45*$B45+K38*$B38+K41*$B41+K39*$B39+K40*$B40+K42*$B42+K44*$B44+K43*$B43+K37*$B37+K15*$B15+K8*$B8+K11*$B11+K9*$B9+K10*$B10+K12*$B12+K14*$B14+K13*$B13+K7*$B7</f>
        <v>41.949999999999989</v>
      </c>
      <c r="M54" s="137"/>
    </row>
    <row r="55" spans="1:13" ht="15.75" thickBot="1" x14ac:dyDescent="0.3">
      <c r="A55" s="151" t="s">
        <v>23</v>
      </c>
      <c r="B55" s="118"/>
      <c r="C55" s="136">
        <f>SUM(D55:L55)</f>
        <v>329.09999999999997</v>
      </c>
      <c r="D55" s="163">
        <f>D54+D53+D52</f>
        <v>72.199999999999989</v>
      </c>
      <c r="E55" s="164">
        <f t="shared" ref="E55:J55" si="16">E54+E53+E52</f>
        <v>33.449999999999996</v>
      </c>
      <c r="F55" s="164">
        <f t="shared" si="16"/>
        <v>33.599999999999994</v>
      </c>
      <c r="G55" s="164">
        <f t="shared" si="16"/>
        <v>19.599999999999998</v>
      </c>
      <c r="H55" s="164">
        <f t="shared" si="16"/>
        <v>33.900000000000006</v>
      </c>
      <c r="I55" s="164">
        <f t="shared" si="16"/>
        <v>8.3999999999999986</v>
      </c>
      <c r="J55" s="164">
        <f t="shared" si="16"/>
        <v>18.8</v>
      </c>
      <c r="K55" s="164"/>
      <c r="L55" s="165">
        <f>L54+L53+L52</f>
        <v>109.14999999999998</v>
      </c>
      <c r="M55" s="119"/>
    </row>
    <row r="56" spans="1:13" ht="15.75" thickBot="1" x14ac:dyDescent="0.3">
      <c r="A56" s="166" t="s">
        <v>24</v>
      </c>
      <c r="B56" s="167"/>
      <c r="C56" s="136">
        <f>SUM(D56:L56)</f>
        <v>463.15</v>
      </c>
      <c r="D56" s="168">
        <v>72.2</v>
      </c>
      <c r="E56" s="169">
        <v>33.450000000000003</v>
      </c>
      <c r="F56" s="169">
        <v>33.6</v>
      </c>
      <c r="G56" s="169"/>
      <c r="H56" s="169">
        <v>33.9</v>
      </c>
      <c r="I56" s="169"/>
      <c r="J56" s="169"/>
      <c r="K56" s="169"/>
      <c r="L56" s="170">
        <v>290</v>
      </c>
      <c r="M56" s="60"/>
    </row>
    <row r="57" spans="1:13" ht="15.75" thickBot="1" x14ac:dyDescent="0.3">
      <c r="A57" s="152"/>
      <c r="B57" s="153"/>
      <c r="C57" s="60"/>
      <c r="D57" s="60"/>
      <c r="E57" s="137"/>
      <c r="F57" s="137"/>
      <c r="G57" s="137"/>
      <c r="H57" s="137"/>
      <c r="I57" s="137"/>
      <c r="J57" s="137"/>
      <c r="K57" s="137"/>
      <c r="L57" s="154"/>
      <c r="M57" s="60"/>
    </row>
    <row r="58" spans="1:13" x14ac:dyDescent="0.25">
      <c r="A58" s="120" t="s">
        <v>35</v>
      </c>
      <c r="B58" s="121"/>
      <c r="C58" s="133">
        <f>SUM(D58:L58)</f>
        <v>280.5</v>
      </c>
      <c r="D58" s="147">
        <f>35.6</f>
        <v>35.6</v>
      </c>
      <c r="E58" s="122">
        <f>43.95</f>
        <v>43.95</v>
      </c>
      <c r="F58" s="122">
        <f>33.45</f>
        <v>33.450000000000003</v>
      </c>
      <c r="G58" s="122">
        <f>16.8</f>
        <v>16.8</v>
      </c>
      <c r="H58" s="122">
        <f>68.7</f>
        <v>68.7</v>
      </c>
      <c r="I58" s="122">
        <v>0</v>
      </c>
      <c r="J58" s="122">
        <f>16.2</f>
        <v>16.2</v>
      </c>
      <c r="K58" s="133">
        <v>34.200000000000003</v>
      </c>
      <c r="L58" s="123">
        <f>31.6</f>
        <v>31.6</v>
      </c>
      <c r="M58" s="119"/>
    </row>
    <row r="59" spans="1:13" ht="15.75" thickBot="1" x14ac:dyDescent="0.3">
      <c r="A59" s="126" t="s">
        <v>41</v>
      </c>
      <c r="B59" s="127"/>
      <c r="C59" s="139">
        <f>SUM(D59:L59)</f>
        <v>281.29999999999995</v>
      </c>
      <c r="D59" s="148">
        <v>35.6</v>
      </c>
      <c r="E59" s="128">
        <v>43.95</v>
      </c>
      <c r="F59" s="128">
        <v>33.450000000000003</v>
      </c>
      <c r="G59" s="128">
        <v>16.8</v>
      </c>
      <c r="H59" s="128">
        <v>68.7</v>
      </c>
      <c r="I59" s="128"/>
      <c r="J59" s="128">
        <v>16.2</v>
      </c>
      <c r="K59" s="134">
        <v>34.200000000000003</v>
      </c>
      <c r="L59" s="129">
        <v>32.4</v>
      </c>
      <c r="M59" s="138"/>
    </row>
    <row r="60" spans="1:13" x14ac:dyDescent="0.25">
      <c r="A60" s="120" t="s">
        <v>42</v>
      </c>
      <c r="B60" s="121"/>
      <c r="C60" s="133">
        <f>SUM(D60:L60)</f>
        <v>316.39999999999998</v>
      </c>
      <c r="D60" s="147">
        <v>51.5</v>
      </c>
      <c r="E60" s="122">
        <v>43.949999999999996</v>
      </c>
      <c r="F60" s="122">
        <v>33.449999999999996</v>
      </c>
      <c r="G60" s="122">
        <v>19.599999999999998</v>
      </c>
      <c r="H60" s="122">
        <v>36.900000000000006</v>
      </c>
      <c r="I60" s="122">
        <v>8.3999999999999986</v>
      </c>
      <c r="J60" s="122">
        <v>18.8</v>
      </c>
      <c r="K60" s="133">
        <v>34.199999999999996</v>
      </c>
      <c r="L60" s="123">
        <v>69.600000000000009</v>
      </c>
      <c r="M60" s="119"/>
    </row>
    <row r="61" spans="1:13" ht="15.75" thickBot="1" x14ac:dyDescent="0.3">
      <c r="A61" s="130" t="s">
        <v>40</v>
      </c>
      <c r="B61" s="131"/>
      <c r="C61" s="140">
        <f>SUM(D61:L61)</f>
        <v>225.35</v>
      </c>
      <c r="D61" s="149">
        <v>51.5</v>
      </c>
      <c r="E61" s="124">
        <v>43.95</v>
      </c>
      <c r="F61" s="124"/>
      <c r="G61" s="124">
        <v>16.8</v>
      </c>
      <c r="H61" s="124">
        <v>39.700000000000003</v>
      </c>
      <c r="I61" s="124">
        <v>8.4</v>
      </c>
      <c r="J61" s="124"/>
      <c r="K61" s="135"/>
      <c r="L61" s="125">
        <v>65</v>
      </c>
      <c r="M61" s="138"/>
    </row>
    <row r="62" spans="1:13" x14ac:dyDescent="0.25">
      <c r="A62" s="120" t="s">
        <v>47</v>
      </c>
      <c r="B62" s="121"/>
      <c r="C62" s="133">
        <v>341.55</v>
      </c>
      <c r="D62" s="147">
        <v>69.2</v>
      </c>
      <c r="E62" s="122">
        <v>35.200000000000003</v>
      </c>
      <c r="F62" s="122">
        <v>33.549999999999997</v>
      </c>
      <c r="G62" s="122">
        <v>19.599999999999998</v>
      </c>
      <c r="H62" s="122">
        <v>36.900000000000006</v>
      </c>
      <c r="I62" s="122">
        <v>8.3999999999999986</v>
      </c>
      <c r="J62" s="122">
        <v>18.8</v>
      </c>
      <c r="K62" s="123">
        <v>19.7</v>
      </c>
      <c r="L62" s="150">
        <v>100.19999999999999</v>
      </c>
      <c r="M62" s="60"/>
    </row>
    <row r="63" spans="1:13" ht="15.75" thickBot="1" x14ac:dyDescent="0.3">
      <c r="A63" s="155" t="s">
        <v>48</v>
      </c>
      <c r="B63" s="156"/>
      <c r="C63" s="139">
        <f>SUM(D63:L63)</f>
        <v>216.70000000000002</v>
      </c>
      <c r="D63" s="148">
        <v>69.2</v>
      </c>
      <c r="E63" s="128">
        <v>35.200000000000003</v>
      </c>
      <c r="F63" s="128">
        <v>67</v>
      </c>
      <c r="G63" s="128"/>
      <c r="H63" s="128">
        <v>36.9</v>
      </c>
      <c r="I63" s="128">
        <v>8.4</v>
      </c>
      <c r="J63" s="128"/>
      <c r="K63" s="134"/>
      <c r="L63" s="129"/>
      <c r="M63" s="138"/>
    </row>
    <row r="64" spans="1:13" x14ac:dyDescent="0.25">
      <c r="A64" s="160" t="s">
        <v>50</v>
      </c>
      <c r="B64" s="161"/>
      <c r="C64" s="133">
        <f>SUM(D64:L64)</f>
        <v>197.54999999999998</v>
      </c>
      <c r="D64" s="162">
        <f>D54+D53</f>
        <v>49.899999999999991</v>
      </c>
      <c r="E64" s="162">
        <f t="shared" ref="E64:L64" si="17">E54+E53</f>
        <v>22.299999999999997</v>
      </c>
      <c r="F64" s="162">
        <f t="shared" si="17"/>
        <v>22.4</v>
      </c>
      <c r="G64" s="162">
        <f t="shared" si="17"/>
        <v>13.999999999999998</v>
      </c>
      <c r="H64" s="162"/>
      <c r="I64" s="162"/>
      <c r="J64" s="162">
        <f t="shared" si="17"/>
        <v>13.4</v>
      </c>
      <c r="K64" s="162">
        <f t="shared" si="17"/>
        <v>0</v>
      </c>
      <c r="L64" s="162">
        <f t="shared" si="17"/>
        <v>75.549999999999983</v>
      </c>
      <c r="M64" s="138"/>
    </row>
    <row r="65" spans="1:13" ht="15.75" thickBot="1" x14ac:dyDescent="0.3">
      <c r="A65" s="130" t="s">
        <v>51</v>
      </c>
      <c r="B65" s="131"/>
      <c r="C65" s="139">
        <f>SUM(D65:L65)</f>
        <v>150.80000000000001</v>
      </c>
      <c r="D65" s="132">
        <v>49.9</v>
      </c>
      <c r="E65" s="124">
        <v>22.3</v>
      </c>
      <c r="F65" s="124">
        <v>22.4</v>
      </c>
      <c r="G65" s="124">
        <v>56.2</v>
      </c>
      <c r="H65" s="124"/>
      <c r="I65" s="124"/>
      <c r="J65" s="124"/>
      <c r="K65" s="124"/>
      <c r="L65" s="125"/>
      <c r="M65" s="138"/>
    </row>
    <row r="66" spans="1:13" ht="15.75" thickBot="1" x14ac:dyDescent="0.3">
      <c r="A66" s="157" t="s">
        <v>43</v>
      </c>
      <c r="B66" s="158"/>
      <c r="C66" s="159">
        <f>C58+C60-C59-C61+C62-C63+C64-C65</f>
        <v>261.85000000000002</v>
      </c>
      <c r="D66" s="159">
        <f t="shared" ref="D66:K66" si="18">D58+D60-D59-D61+D62-D63+D64-D65</f>
        <v>0</v>
      </c>
      <c r="E66" s="172">
        <f t="shared" si="18"/>
        <v>0</v>
      </c>
      <c r="F66" s="172">
        <f>F58+F60-F59-F61+F62-F63+F64-F65</f>
        <v>0</v>
      </c>
      <c r="G66" s="172">
        <f t="shared" si="18"/>
        <v>-19.800000000000011</v>
      </c>
      <c r="H66" s="172">
        <f>H58+H60-H59-H61+H62-H63+H64-H65</f>
        <v>-2.7999999999999901</v>
      </c>
      <c r="I66" s="172">
        <f t="shared" si="18"/>
        <v>-3.5527136788005009E-15</v>
      </c>
      <c r="J66" s="172">
        <f t="shared" si="18"/>
        <v>51</v>
      </c>
      <c r="K66" s="172">
        <f t="shared" si="18"/>
        <v>53.900000000000006</v>
      </c>
      <c r="L66" s="172">
        <f>L58+L60-L59-L61+L62-L63+L64-L65</f>
        <v>179.54999999999998</v>
      </c>
      <c r="M66" s="60"/>
    </row>
    <row r="67" spans="1:13" x14ac:dyDescent="0.25">
      <c r="E67" s="173" t="s">
        <v>2</v>
      </c>
      <c r="F67" s="173" t="s">
        <v>27</v>
      </c>
      <c r="G67" s="173" t="s">
        <v>3</v>
      </c>
      <c r="H67" s="173" t="s">
        <v>4</v>
      </c>
      <c r="I67" s="173" t="s">
        <v>37</v>
      </c>
      <c r="J67" s="173" t="s">
        <v>5</v>
      </c>
      <c r="K67" s="173" t="s">
        <v>49</v>
      </c>
      <c r="L67" s="173" t="s">
        <v>39</v>
      </c>
    </row>
    <row r="68" spans="1:13" ht="23.25" x14ac:dyDescent="0.25">
      <c r="A68" s="152" t="s">
        <v>52</v>
      </c>
      <c r="C68" s="171"/>
      <c r="D68" s="171">
        <f>D66+D55-D56</f>
        <v>0</v>
      </c>
      <c r="E68" s="174">
        <f>E66+E55-E56</f>
        <v>0</v>
      </c>
      <c r="F68" s="174">
        <f t="shared" ref="F68:L68" si="19">F66+F55-F56</f>
        <v>0</v>
      </c>
      <c r="G68" s="174">
        <f t="shared" si="19"/>
        <v>-0.2000000000000135</v>
      </c>
      <c r="H68" s="174">
        <f t="shared" si="19"/>
        <v>-2.7999999999999829</v>
      </c>
      <c r="I68" s="174">
        <f t="shared" si="19"/>
        <v>8.399999999999995</v>
      </c>
      <c r="J68" s="174">
        <f t="shared" si="19"/>
        <v>69.8</v>
      </c>
      <c r="K68" s="174">
        <f t="shared" si="19"/>
        <v>53.900000000000006</v>
      </c>
      <c r="L68" s="174">
        <f t="shared" si="19"/>
        <v>-1.3000000000000682</v>
      </c>
    </row>
  </sheetData>
  <pageMargins left="0.7" right="0.7" top="0.75" bottom="0.75" header="0.3" footer="0.3"/>
  <pageSetup paperSize="9" scale="4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XFD1048576"/>
    </sheetView>
  </sheetViews>
  <sheetFormatPr baseColWidth="10" defaultRowHeight="15" x14ac:dyDescent="0.25"/>
  <cols>
    <col min="1" max="1" width="19.7109375" customWidth="1"/>
    <col min="2" max="2" width="9.5703125" bestFit="1" customWidth="1"/>
    <col min="3" max="3" width="7.42578125" bestFit="1" customWidth="1"/>
    <col min="4" max="4" width="6.85546875" bestFit="1" customWidth="1"/>
    <col min="5" max="5" width="6.5703125" bestFit="1" customWidth="1"/>
    <col min="6" max="6" width="7.140625" bestFit="1" customWidth="1"/>
    <col min="7" max="7" width="9.28515625" bestFit="1" customWidth="1"/>
    <col min="8" max="8" width="5.28515625" bestFit="1" customWidth="1"/>
    <col min="9" max="9" width="6.5703125" bestFit="1" customWidth="1"/>
  </cols>
  <sheetData>
    <row r="1" spans="1:9" ht="15.75" thickBot="1" x14ac:dyDescent="0.3">
      <c r="A1" s="13"/>
      <c r="B1" s="14"/>
      <c r="C1" s="15"/>
      <c r="D1" s="15"/>
      <c r="E1" s="15"/>
      <c r="F1" s="15"/>
      <c r="G1" s="15"/>
      <c r="H1" s="15"/>
      <c r="I1" s="15"/>
    </row>
    <row r="2" spans="1:9" ht="15" customHeight="1" thickBot="1" x14ac:dyDescent="0.3">
      <c r="A2" s="7"/>
      <c r="B2" s="1"/>
      <c r="C2" s="2"/>
      <c r="D2" s="2"/>
      <c r="E2" s="2"/>
      <c r="F2" s="2"/>
      <c r="G2" s="2"/>
      <c r="H2" s="2"/>
      <c r="I2" s="13"/>
    </row>
    <row r="3" spans="1:9" ht="15" customHeight="1" thickBot="1" x14ac:dyDescent="0.3">
      <c r="A3" s="16"/>
      <c r="B3" s="3"/>
      <c r="C3" s="4"/>
      <c r="D3" s="4"/>
      <c r="E3" s="4"/>
      <c r="F3" s="4"/>
      <c r="G3" s="4"/>
      <c r="H3" s="4"/>
      <c r="I3" s="17"/>
    </row>
    <row r="4" spans="1:9" ht="15" customHeight="1" thickBot="1" x14ac:dyDescent="0.3">
      <c r="A4" s="18"/>
      <c r="B4" s="5"/>
      <c r="C4" s="6"/>
      <c r="D4" s="6"/>
      <c r="E4" s="6"/>
      <c r="F4" s="6"/>
      <c r="G4" s="6"/>
      <c r="H4" s="6"/>
      <c r="I4" s="19"/>
    </row>
    <row r="5" spans="1:9" ht="15" customHeight="1" thickBot="1" x14ac:dyDescent="0.3">
      <c r="A5" s="18"/>
      <c r="B5" s="5"/>
      <c r="C5" s="6"/>
      <c r="D5" s="6"/>
      <c r="E5" s="6"/>
      <c r="F5" s="6"/>
      <c r="G5" s="6"/>
      <c r="H5" s="6"/>
      <c r="I5" s="19"/>
    </row>
    <row r="6" spans="1:9" ht="15" customHeight="1" thickBot="1" x14ac:dyDescent="0.3">
      <c r="A6" s="7"/>
      <c r="B6" s="7"/>
      <c r="C6" s="7"/>
      <c r="D6" s="7"/>
      <c r="E6" s="7"/>
      <c r="F6" s="7"/>
      <c r="G6" s="7"/>
      <c r="H6" s="7"/>
      <c r="I6" s="20"/>
    </row>
    <row r="7" spans="1:9" ht="15" customHeight="1" thickBot="1" x14ac:dyDescent="0.3">
      <c r="A7" s="16"/>
      <c r="B7" s="3"/>
      <c r="C7" s="2"/>
      <c r="D7" s="2"/>
      <c r="E7" s="2"/>
      <c r="F7" s="2"/>
      <c r="G7" s="2"/>
      <c r="H7" s="8"/>
      <c r="I7" s="21"/>
    </row>
    <row r="8" spans="1:9" ht="15" customHeight="1" thickBot="1" x14ac:dyDescent="0.3">
      <c r="A8" s="16"/>
      <c r="B8" s="3"/>
      <c r="C8" s="4"/>
      <c r="D8" s="2"/>
      <c r="E8" s="4"/>
      <c r="F8" s="2"/>
      <c r="G8" s="2"/>
      <c r="H8" s="2"/>
      <c r="I8" s="13"/>
    </row>
    <row r="9" spans="1:9" ht="15" customHeight="1" thickBot="1" x14ac:dyDescent="0.3">
      <c r="A9" s="16"/>
      <c r="B9" s="3"/>
      <c r="C9" s="2"/>
      <c r="D9" s="2"/>
      <c r="E9" s="2"/>
      <c r="F9" s="2"/>
      <c r="G9" s="2"/>
      <c r="H9" s="2"/>
      <c r="I9" s="13"/>
    </row>
    <row r="10" spans="1:9" ht="15" customHeight="1" thickBot="1" x14ac:dyDescent="0.3">
      <c r="A10" s="16"/>
      <c r="B10" s="3"/>
      <c r="C10" s="2"/>
      <c r="D10" s="2"/>
      <c r="E10" s="2"/>
      <c r="F10" s="2"/>
      <c r="G10" s="2"/>
      <c r="H10" s="2"/>
      <c r="I10" s="13"/>
    </row>
    <row r="11" spans="1:9" ht="15" customHeight="1" thickBot="1" x14ac:dyDescent="0.3">
      <c r="A11" s="16"/>
      <c r="B11" s="3"/>
      <c r="C11" s="2"/>
      <c r="D11" s="2"/>
      <c r="E11" s="2"/>
      <c r="F11" s="2"/>
      <c r="G11" s="2"/>
      <c r="H11" s="2"/>
      <c r="I11" s="22"/>
    </row>
    <row r="12" spans="1:9" ht="15" customHeight="1" thickBot="1" x14ac:dyDescent="0.3">
      <c r="A12" s="16"/>
      <c r="B12" s="3"/>
      <c r="C12" s="2"/>
      <c r="D12" s="2"/>
      <c r="E12" s="2"/>
      <c r="F12" s="9"/>
      <c r="G12" s="2"/>
      <c r="H12" s="9"/>
      <c r="I12" s="21"/>
    </row>
    <row r="13" spans="1:9" ht="15" customHeight="1" thickBot="1" x14ac:dyDescent="0.3">
      <c r="A13" s="24"/>
      <c r="B13" s="3"/>
      <c r="C13" s="4"/>
      <c r="D13" s="2"/>
      <c r="E13" s="2"/>
      <c r="F13" s="8"/>
      <c r="G13" s="2"/>
      <c r="H13" s="2"/>
      <c r="I13" s="13"/>
    </row>
    <row r="14" spans="1:9" ht="15" customHeight="1" thickBot="1" x14ac:dyDescent="0.3">
      <c r="A14" s="16"/>
      <c r="B14" s="3"/>
      <c r="C14" s="2"/>
      <c r="D14" s="2"/>
      <c r="E14" s="2"/>
      <c r="F14" s="2"/>
      <c r="G14" s="9"/>
      <c r="H14" s="2"/>
      <c r="I14" s="21"/>
    </row>
    <row r="15" spans="1:9" ht="15" customHeight="1" thickBot="1" x14ac:dyDescent="0.3">
      <c r="A15" s="7"/>
      <c r="B15" s="7"/>
      <c r="C15" s="7"/>
      <c r="D15" s="7"/>
      <c r="E15" s="7"/>
      <c r="F15" s="7"/>
      <c r="G15" s="7"/>
      <c r="H15" s="7"/>
      <c r="I15" s="20"/>
    </row>
    <row r="16" spans="1:9" ht="15" customHeight="1" thickBot="1" x14ac:dyDescent="0.3">
      <c r="A16" s="16"/>
      <c r="B16" s="3"/>
      <c r="C16" s="2"/>
      <c r="D16" s="2"/>
      <c r="E16" s="2"/>
      <c r="F16" s="2"/>
      <c r="G16" s="2"/>
      <c r="H16" s="8"/>
      <c r="I16" s="13"/>
    </row>
    <row r="17" spans="1:9" ht="15" customHeight="1" thickBot="1" x14ac:dyDescent="0.3">
      <c r="A17" s="16"/>
      <c r="B17" s="3"/>
      <c r="C17" s="2"/>
      <c r="D17" s="4"/>
      <c r="E17" s="2"/>
      <c r="F17" s="2"/>
      <c r="G17" s="2"/>
      <c r="H17" s="2"/>
      <c r="I17" s="21"/>
    </row>
    <row r="18" spans="1:9" ht="15" customHeight="1" thickBot="1" x14ac:dyDescent="0.3">
      <c r="A18" s="16"/>
      <c r="B18" s="3"/>
      <c r="C18" s="2"/>
      <c r="D18" s="2"/>
      <c r="E18" s="2"/>
      <c r="F18" s="2"/>
      <c r="G18" s="2"/>
      <c r="H18" s="2"/>
      <c r="I18" s="13"/>
    </row>
    <row r="19" spans="1:9" ht="15" customHeight="1" thickBot="1" x14ac:dyDescent="0.3">
      <c r="A19" s="16"/>
      <c r="B19" s="3"/>
      <c r="C19" s="2"/>
      <c r="D19" s="2"/>
      <c r="E19" s="2"/>
      <c r="F19" s="2"/>
      <c r="G19" s="2"/>
      <c r="H19" s="2"/>
      <c r="I19" s="13"/>
    </row>
    <row r="20" spans="1:9" ht="15" customHeight="1" thickBot="1" x14ac:dyDescent="0.3">
      <c r="A20" s="16"/>
      <c r="B20" s="3"/>
      <c r="C20" s="2"/>
      <c r="D20" s="2"/>
      <c r="E20" s="2"/>
      <c r="F20" s="2"/>
      <c r="G20" s="9"/>
      <c r="H20" s="2"/>
      <c r="I20" s="23"/>
    </row>
    <row r="21" spans="1:9" ht="15" customHeight="1" thickBot="1" x14ac:dyDescent="0.3">
      <c r="A21" s="16"/>
      <c r="B21" s="3"/>
      <c r="C21" s="9"/>
      <c r="D21" s="4"/>
      <c r="E21" s="4"/>
      <c r="F21" s="2"/>
      <c r="G21" s="2"/>
      <c r="H21" s="9"/>
      <c r="I21" s="13"/>
    </row>
    <row r="22" spans="1:9" ht="15" customHeight="1" thickBot="1" x14ac:dyDescent="0.3">
      <c r="A22" s="24"/>
      <c r="B22" s="3"/>
      <c r="C22" s="2"/>
      <c r="D22" s="2"/>
      <c r="E22" s="2"/>
      <c r="F22" s="4"/>
      <c r="G22" s="2"/>
      <c r="H22" s="2"/>
      <c r="I22" s="21"/>
    </row>
    <row r="23" spans="1:9" ht="15" customHeight="1" thickBot="1" x14ac:dyDescent="0.3">
      <c r="A23" s="16"/>
      <c r="B23" s="3"/>
      <c r="C23" s="2"/>
      <c r="D23" s="2"/>
      <c r="E23" s="2"/>
      <c r="F23" s="2"/>
      <c r="G23" s="2"/>
      <c r="H23" s="2"/>
      <c r="I23" s="13"/>
    </row>
    <row r="24" spans="1:9" ht="15" customHeight="1" thickBot="1" x14ac:dyDescent="0.3">
      <c r="A24" s="7"/>
      <c r="B24" s="7"/>
      <c r="C24" s="7"/>
      <c r="D24" s="7"/>
      <c r="E24" s="7"/>
      <c r="F24" s="7"/>
      <c r="G24" s="7"/>
      <c r="H24" s="7"/>
      <c r="I24" s="20"/>
    </row>
    <row r="25" spans="1:9" ht="15" customHeight="1" thickBot="1" x14ac:dyDescent="0.3">
      <c r="A25" s="16"/>
      <c r="B25" s="3"/>
      <c r="C25" s="2"/>
      <c r="D25" s="2"/>
      <c r="E25" s="2"/>
      <c r="F25" s="2"/>
      <c r="G25" s="2"/>
      <c r="H25" s="8"/>
      <c r="I25" s="13"/>
    </row>
    <row r="26" spans="1:9" ht="15" customHeight="1" thickBot="1" x14ac:dyDescent="0.3">
      <c r="A26" s="16"/>
      <c r="B26" s="3"/>
      <c r="C26" s="4"/>
      <c r="D26" s="2"/>
      <c r="E26" s="2"/>
      <c r="F26" s="2"/>
      <c r="G26" s="2"/>
      <c r="H26" s="2"/>
      <c r="I26" s="13"/>
    </row>
    <row r="27" spans="1:9" ht="15" customHeight="1" thickBot="1" x14ac:dyDescent="0.3">
      <c r="A27" s="16"/>
      <c r="B27" s="3"/>
      <c r="C27" s="2"/>
      <c r="D27" s="2"/>
      <c r="E27" s="2"/>
      <c r="F27" s="2"/>
      <c r="G27" s="2"/>
      <c r="H27" s="2"/>
      <c r="I27" s="13"/>
    </row>
    <row r="28" spans="1:9" ht="15" customHeight="1" thickBot="1" x14ac:dyDescent="0.3">
      <c r="A28" s="16"/>
      <c r="B28" s="3"/>
      <c r="C28" s="2"/>
      <c r="D28" s="2"/>
      <c r="E28" s="2"/>
      <c r="F28" s="2"/>
      <c r="G28" s="2"/>
      <c r="H28" s="2"/>
      <c r="I28" s="13"/>
    </row>
    <row r="29" spans="1:9" ht="15" customHeight="1" thickBot="1" x14ac:dyDescent="0.3">
      <c r="A29" s="16"/>
      <c r="B29" s="3"/>
      <c r="C29" s="2"/>
      <c r="D29" s="2"/>
      <c r="E29" s="2"/>
      <c r="F29" s="2"/>
      <c r="G29" s="2"/>
      <c r="H29" s="2"/>
      <c r="I29" s="13"/>
    </row>
    <row r="30" spans="1:9" ht="15" customHeight="1" thickBot="1" x14ac:dyDescent="0.3">
      <c r="A30" s="16"/>
      <c r="B30" s="3"/>
      <c r="C30" s="2"/>
      <c r="D30" s="2"/>
      <c r="E30" s="2"/>
      <c r="F30" s="4"/>
      <c r="G30" s="4"/>
      <c r="H30" s="9"/>
      <c r="I30" s="17"/>
    </row>
    <row r="31" spans="1:9" ht="15" customHeight="1" thickBot="1" x14ac:dyDescent="0.3">
      <c r="A31" s="24"/>
      <c r="B31" s="3"/>
      <c r="C31" s="4"/>
      <c r="D31" s="2"/>
      <c r="E31" s="2"/>
      <c r="F31" s="2"/>
      <c r="G31" s="2"/>
      <c r="H31" s="2"/>
      <c r="I31" s="13"/>
    </row>
    <row r="32" spans="1:9" ht="15" customHeight="1" thickBot="1" x14ac:dyDescent="0.3">
      <c r="A32" s="16"/>
      <c r="B32" s="3"/>
      <c r="C32" s="2"/>
      <c r="D32" s="2"/>
      <c r="E32" s="4"/>
      <c r="F32" s="2"/>
      <c r="G32" s="2"/>
      <c r="H32" s="2"/>
      <c r="I32" s="13"/>
    </row>
    <row r="33" spans="1:9" ht="15" customHeight="1" thickBot="1" x14ac:dyDescent="0.3">
      <c r="A33" s="7"/>
      <c r="B33" s="7"/>
      <c r="C33" s="7"/>
      <c r="D33" s="7"/>
      <c r="E33" s="7"/>
      <c r="F33" s="7"/>
      <c r="G33" s="7"/>
      <c r="H33" s="7"/>
      <c r="I33" s="20"/>
    </row>
    <row r="34" spans="1:9" ht="15" customHeight="1" thickBot="1" x14ac:dyDescent="0.3">
      <c r="A34" s="16"/>
      <c r="B34" s="3"/>
      <c r="C34" s="2"/>
      <c r="D34" s="2"/>
      <c r="E34" s="2"/>
      <c r="F34" s="2"/>
      <c r="G34" s="2"/>
      <c r="H34" s="8"/>
      <c r="I34" s="21"/>
    </row>
    <row r="35" spans="1:9" ht="15" customHeight="1" thickBot="1" x14ac:dyDescent="0.3">
      <c r="A35" s="16"/>
      <c r="B35" s="3"/>
      <c r="C35" s="2"/>
      <c r="D35" s="2"/>
      <c r="E35" s="2"/>
      <c r="F35" s="4"/>
      <c r="G35" s="2"/>
      <c r="H35" s="2"/>
      <c r="I35" s="21"/>
    </row>
    <row r="36" spans="1:9" ht="15" customHeight="1" thickBot="1" x14ac:dyDescent="0.3">
      <c r="A36" s="16"/>
      <c r="B36" s="3"/>
      <c r="C36" s="2"/>
      <c r="D36" s="2"/>
      <c r="E36" s="2"/>
      <c r="F36" s="2"/>
      <c r="G36" s="2"/>
      <c r="H36" s="2"/>
      <c r="I36" s="13"/>
    </row>
    <row r="37" spans="1:9" ht="15" customHeight="1" thickBot="1" x14ac:dyDescent="0.3">
      <c r="A37" s="16"/>
      <c r="B37" s="3"/>
      <c r="C37" s="2"/>
      <c r="D37" s="2"/>
      <c r="E37" s="2"/>
      <c r="F37" s="2"/>
      <c r="G37" s="2"/>
      <c r="H37" s="2"/>
      <c r="I37" s="13"/>
    </row>
    <row r="38" spans="1:9" ht="15" customHeight="1" thickBot="1" x14ac:dyDescent="0.3">
      <c r="A38" s="16"/>
      <c r="B38" s="3"/>
      <c r="C38" s="2"/>
      <c r="D38" s="2"/>
      <c r="E38" s="2"/>
      <c r="F38" s="2"/>
      <c r="G38" s="2"/>
      <c r="H38" s="2"/>
      <c r="I38" s="21"/>
    </row>
    <row r="39" spans="1:9" ht="15" customHeight="1" thickBot="1" x14ac:dyDescent="0.3">
      <c r="A39" s="16"/>
      <c r="B39" s="3"/>
      <c r="C39" s="9"/>
      <c r="D39" s="4"/>
      <c r="E39" s="2"/>
      <c r="F39" s="2"/>
      <c r="G39" s="2"/>
      <c r="H39" s="9"/>
      <c r="I39" s="21"/>
    </row>
    <row r="40" spans="1:9" ht="15" customHeight="1" thickBot="1" x14ac:dyDescent="0.3">
      <c r="A40" s="24"/>
      <c r="B40" s="3"/>
      <c r="C40" s="2"/>
      <c r="D40" s="4"/>
      <c r="E40" s="4"/>
      <c r="F40" s="2"/>
      <c r="G40" s="9"/>
      <c r="H40" s="2"/>
      <c r="I40" s="23"/>
    </row>
    <row r="41" spans="1:9" ht="15" customHeight="1" thickBot="1" x14ac:dyDescent="0.3">
      <c r="A41" s="16"/>
      <c r="B41" s="3"/>
      <c r="C41" s="2"/>
      <c r="D41" s="2"/>
      <c r="E41" s="2"/>
      <c r="F41" s="2"/>
      <c r="G41" s="2"/>
      <c r="H41" s="2"/>
      <c r="I41" s="13"/>
    </row>
    <row r="42" spans="1:9" ht="15.75" customHeight="1" thickBot="1" x14ac:dyDescent="0.3">
      <c r="A42" s="175"/>
      <c r="B42" s="176"/>
      <c r="C42" s="176"/>
      <c r="D42" s="176"/>
      <c r="E42" s="176"/>
      <c r="F42" s="176"/>
      <c r="G42" s="177"/>
      <c r="H42" s="10"/>
      <c r="I42" s="10"/>
    </row>
    <row r="43" spans="1:9" ht="15.75" customHeight="1" thickBot="1" x14ac:dyDescent="0.3">
      <c r="A43" s="175"/>
      <c r="B43" s="176"/>
      <c r="C43" s="176"/>
      <c r="D43" s="176"/>
      <c r="E43" s="176"/>
      <c r="F43" s="176"/>
      <c r="G43" s="177"/>
      <c r="H43" s="12"/>
      <c r="I43" s="12"/>
    </row>
    <row r="44" spans="1:9" ht="15.75" thickBot="1" x14ac:dyDescent="0.3">
      <c r="A44" s="12"/>
      <c r="B44" s="11"/>
      <c r="C44" s="12"/>
      <c r="D44" s="12"/>
      <c r="E44" s="12"/>
      <c r="F44" s="12"/>
      <c r="G44" s="12"/>
      <c r="H44" s="12"/>
      <c r="I44" s="12"/>
    </row>
  </sheetData>
  <mergeCells count="2">
    <mergeCell ref="A42:G42"/>
    <mergeCell ref="A43:G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75" zoomScaleNormal="75" workbookViewId="0">
      <selection activeCell="G31" sqref="G31"/>
    </sheetView>
  </sheetViews>
  <sheetFormatPr baseColWidth="10" defaultRowHeight="15" x14ac:dyDescent="0.25"/>
  <cols>
    <col min="1" max="1" width="18.42578125" bestFit="1" customWidth="1"/>
    <col min="2" max="3" width="11.42578125" customWidth="1"/>
    <col min="4" max="5" width="12" customWidth="1"/>
    <col min="6" max="6" width="13.140625" customWidth="1"/>
    <col min="7" max="10" width="12" customWidth="1"/>
    <col min="12" max="12" width="12" bestFit="1" customWidth="1"/>
    <col min="14" max="14" width="14.28515625" customWidth="1"/>
    <col min="15" max="15" width="12" bestFit="1" customWidth="1"/>
  </cols>
  <sheetData>
    <row r="1" spans="1:13" ht="15.75" thickBot="1" x14ac:dyDescent="0.3"/>
    <row r="2" spans="1:13" ht="15.75" thickBot="1" x14ac:dyDescent="0.3">
      <c r="C2" s="89"/>
      <c r="D2" s="90"/>
      <c r="E2" s="90"/>
      <c r="F2" s="90"/>
      <c r="G2" s="90"/>
      <c r="H2" s="90"/>
      <c r="I2" s="90"/>
      <c r="J2" s="90"/>
      <c r="K2" s="90"/>
      <c r="L2" s="90"/>
      <c r="M2" s="91"/>
    </row>
    <row r="3" spans="1:13" x14ac:dyDescent="0.25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s="61" customFormat="1" x14ac:dyDescent="0.25">
      <c r="A4" s="67"/>
      <c r="B4" s="63"/>
      <c r="C4" s="63"/>
      <c r="D4" s="87"/>
      <c r="E4" s="63"/>
      <c r="F4" s="63"/>
      <c r="G4" s="63"/>
      <c r="H4" s="87"/>
      <c r="I4" s="63"/>
      <c r="J4" s="63"/>
      <c r="K4" s="63"/>
      <c r="L4" s="87"/>
      <c r="M4" s="77"/>
    </row>
    <row r="5" spans="1:13" s="61" customFormat="1" ht="15.75" thickBot="1" x14ac:dyDescent="0.3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0"/>
    </row>
    <row r="6" spans="1:13" ht="15.75" thickBot="1" x14ac:dyDescent="0.3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s="61" customFormat="1" x14ac:dyDescent="0.25">
      <c r="A7" s="71"/>
      <c r="B7" s="81"/>
      <c r="C7" s="81"/>
      <c r="D7" s="88"/>
      <c r="E7" s="81"/>
      <c r="F7" s="81"/>
      <c r="G7" s="88"/>
      <c r="H7" s="88"/>
      <c r="I7" s="88"/>
      <c r="J7" s="88"/>
      <c r="K7" s="81"/>
      <c r="L7" s="88"/>
      <c r="M7" s="83"/>
    </row>
    <row r="8" spans="1:13" s="61" customFormat="1" ht="15.75" thickBot="1" x14ac:dyDescent="0.3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</row>
    <row r="9" spans="1:13" ht="15.75" thickBot="1" x14ac:dyDescent="0.3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s="61" customFormat="1" x14ac:dyDescent="0.25">
      <c r="A10" s="71"/>
      <c r="B10" s="81"/>
      <c r="C10" s="81"/>
      <c r="D10" s="81"/>
      <c r="E10" s="81"/>
      <c r="F10" s="81"/>
      <c r="G10" s="88"/>
      <c r="H10" s="81"/>
      <c r="I10" s="81"/>
      <c r="J10" s="81"/>
      <c r="K10" s="81"/>
      <c r="L10" s="81"/>
      <c r="M10" s="83"/>
    </row>
    <row r="11" spans="1:13" s="61" customFormat="1" ht="15.75" thickBot="1" x14ac:dyDescent="0.3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/>
    </row>
    <row r="12" spans="1:13" ht="15.75" thickBot="1" x14ac:dyDescent="0.3">
      <c r="A12" s="74"/>
      <c r="B12" s="75"/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1:13" s="61" customFormat="1" x14ac:dyDescent="0.25">
      <c r="A13" s="71"/>
      <c r="B13" s="81"/>
      <c r="C13" s="82"/>
      <c r="D13" s="81"/>
      <c r="E13" s="88"/>
      <c r="F13" s="81"/>
      <c r="G13" s="88"/>
      <c r="H13" s="88"/>
      <c r="I13" s="81"/>
      <c r="J13" s="81"/>
      <c r="K13" s="81"/>
      <c r="L13" s="81"/>
      <c r="M13" s="83"/>
    </row>
    <row r="14" spans="1:13" s="61" customFormat="1" ht="15.75" thickBot="1" x14ac:dyDescent="0.3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15.75" thickBot="1" x14ac:dyDescent="0.3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</row>
    <row r="16" spans="1:13" x14ac:dyDescent="0.2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</row>
    <row r="17" spans="1:15" ht="15.75" thickBot="1" x14ac:dyDescent="0.3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O17" s="95"/>
    </row>
    <row r="18" spans="1:15" x14ac:dyDescent="0.25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5" x14ac:dyDescent="0.2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5" x14ac:dyDescent="0.25">
      <c r="A20" s="92"/>
    </row>
    <row r="21" spans="1:15" x14ac:dyDescent="0.25">
      <c r="A21" s="67"/>
      <c r="B21" s="63"/>
      <c r="C21" s="63"/>
      <c r="D21" s="87"/>
      <c r="E21" s="87"/>
      <c r="F21" s="87"/>
      <c r="G21" s="63"/>
      <c r="H21" s="87"/>
      <c r="I21" s="63"/>
      <c r="J21" s="63"/>
      <c r="K21" s="63"/>
      <c r="L21" s="87"/>
      <c r="M21" s="77"/>
    </row>
    <row r="22" spans="1:15" ht="15.75" thickBot="1" x14ac:dyDescent="0.3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1:15" x14ac:dyDescent="0.2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</row>
    <row r="24" spans="1:15" x14ac:dyDescent="0.25">
      <c r="A24" s="67"/>
      <c r="B24" s="63"/>
      <c r="C24" s="63"/>
      <c r="D24" s="87"/>
      <c r="E24" s="63"/>
      <c r="F24" s="63"/>
      <c r="G24" s="63"/>
      <c r="H24" s="87"/>
      <c r="I24" s="63"/>
      <c r="J24" s="63"/>
      <c r="K24" s="63"/>
      <c r="L24" s="87"/>
      <c r="M24" s="77"/>
      <c r="N24" s="62"/>
      <c r="O24" s="62"/>
    </row>
    <row r="25" spans="1:15" ht="15.75" thickBot="1" x14ac:dyDescent="0.3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5" ht="15.75" thickBot="1" x14ac:dyDescent="0.3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</row>
    <row r="27" spans="1:15" x14ac:dyDescent="0.25">
      <c r="A27" s="71"/>
      <c r="B27" s="81"/>
      <c r="C27" s="81"/>
      <c r="D27" s="88"/>
      <c r="E27" s="88"/>
      <c r="F27" s="88"/>
      <c r="G27" s="88"/>
      <c r="H27" s="88"/>
      <c r="I27" s="88"/>
      <c r="J27" s="88"/>
      <c r="K27" s="81"/>
      <c r="L27" s="88"/>
      <c r="M27" s="83"/>
      <c r="N27" s="62"/>
    </row>
    <row r="28" spans="1:15" ht="15.75" thickBot="1" x14ac:dyDescent="0.3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</row>
    <row r="29" spans="1:15" ht="15.75" thickBot="1" x14ac:dyDescent="0.3">
      <c r="A29" s="74"/>
    </row>
    <row r="30" spans="1:15" x14ac:dyDescent="0.25">
      <c r="A30" s="71"/>
    </row>
    <row r="31" spans="1:15" ht="15.75" thickBot="1" x14ac:dyDescent="0.3">
      <c r="A31" s="6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Pedido sept-oct-nov 2016</vt:lpstr>
      <vt:lpstr>para imprimir hoja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Martínez Peña</dc:creator>
  <cp:lastModifiedBy>Felipe Martínez Peña</cp:lastModifiedBy>
  <cp:lastPrinted>2016-03-15T10:48:30Z</cp:lastPrinted>
  <dcterms:created xsi:type="dcterms:W3CDTF">2014-10-06T19:58:02Z</dcterms:created>
  <dcterms:modified xsi:type="dcterms:W3CDTF">2016-10-24T19:25:48Z</dcterms:modified>
</cp:coreProperties>
</file>