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P19" i="1"/>
  <c r="Q19" s="1"/>
  <c r="P20"/>
  <c r="P21"/>
  <c r="Q21" s="1"/>
  <c r="P22"/>
  <c r="Q22" s="1"/>
  <c r="P23"/>
  <c r="P24"/>
  <c r="P25"/>
  <c r="Q25" s="1"/>
  <c r="N34"/>
  <c r="N35"/>
  <c r="Q35" s="1"/>
  <c r="N36"/>
  <c r="N37"/>
  <c r="N38"/>
  <c r="N39"/>
  <c r="Q39" s="1"/>
  <c r="N40"/>
  <c r="Q40" s="1"/>
  <c r="N41"/>
  <c r="Q41" s="1"/>
  <c r="N42"/>
  <c r="N43"/>
  <c r="N44"/>
  <c r="N45"/>
  <c r="N33"/>
  <c r="N32"/>
  <c r="N21"/>
  <c r="N22"/>
  <c r="N23"/>
  <c r="N24"/>
  <c r="N25"/>
  <c r="N26"/>
  <c r="N27"/>
  <c r="Q27" s="1"/>
  <c r="N28"/>
  <c r="N29"/>
  <c r="N30"/>
  <c r="N31"/>
  <c r="N20"/>
  <c r="N19"/>
  <c r="N8"/>
  <c r="N9"/>
  <c r="N10"/>
  <c r="Q10" s="1"/>
  <c r="N11"/>
  <c r="N12"/>
  <c r="N13"/>
  <c r="N14"/>
  <c r="N15"/>
  <c r="N16"/>
  <c r="N17"/>
  <c r="N18"/>
  <c r="N7"/>
  <c r="Q7" s="1"/>
  <c r="N46"/>
  <c r="Q34"/>
  <c r="Q24"/>
  <c r="Q11"/>
  <c r="P45"/>
  <c r="P46"/>
  <c r="P44"/>
  <c r="Q44" s="1"/>
  <c r="P43"/>
  <c r="P33"/>
  <c r="P34"/>
  <c r="P35"/>
  <c r="P36"/>
  <c r="P37"/>
  <c r="P38"/>
  <c r="P39"/>
  <c r="P40"/>
  <c r="P41"/>
  <c r="P42"/>
  <c r="P32"/>
  <c r="P18"/>
  <c r="P26"/>
  <c r="P27"/>
  <c r="P28"/>
  <c r="Q28" s="1"/>
  <c r="P29"/>
  <c r="Q29" s="1"/>
  <c r="P30"/>
  <c r="P31"/>
  <c r="P17"/>
  <c r="P16"/>
  <c r="P7"/>
  <c r="P8"/>
  <c r="P9"/>
  <c r="P10"/>
  <c r="P11"/>
  <c r="P12"/>
  <c r="Q12" s="1"/>
  <c r="P13"/>
  <c r="P14"/>
  <c r="P15"/>
  <c r="Q15"/>
  <c r="Q23"/>
  <c r="Q31"/>
  <c r="Q42"/>
  <c r="P6"/>
  <c r="Q14"/>
  <c r="Q80"/>
  <c r="Q81"/>
  <c r="Q82"/>
  <c r="Q83"/>
  <c r="Q84"/>
  <c r="P80"/>
  <c r="P81"/>
  <c r="P82"/>
  <c r="P83"/>
  <c r="P84"/>
  <c r="N80"/>
  <c r="N81"/>
  <c r="N82"/>
  <c r="N83"/>
  <c r="N84"/>
  <c r="L80"/>
  <c r="L81"/>
  <c r="L82"/>
  <c r="L83"/>
  <c r="L84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L56"/>
  <c r="L57"/>
  <c r="L58"/>
  <c r="L59"/>
  <c r="L60"/>
  <c r="L61"/>
  <c r="P61" s="1"/>
  <c r="Q61" s="1"/>
  <c r="L62"/>
  <c r="L63"/>
  <c r="L64"/>
  <c r="L65"/>
  <c r="P65" s="1"/>
  <c r="Q65" s="1"/>
  <c r="L66"/>
  <c r="P66" s="1"/>
  <c r="L67"/>
  <c r="L68"/>
  <c r="L69"/>
  <c r="P69" s="1"/>
  <c r="Q69" s="1"/>
  <c r="L70"/>
  <c r="P70" s="1"/>
  <c r="L71"/>
  <c r="P71" s="1"/>
  <c r="Q71" s="1"/>
  <c r="L72"/>
  <c r="L73"/>
  <c r="L74"/>
  <c r="L75"/>
  <c r="L76"/>
  <c r="L77"/>
  <c r="P77" s="1"/>
  <c r="Q77" s="1"/>
  <c r="L78"/>
  <c r="L79"/>
  <c r="L55"/>
  <c r="P55" s="1"/>
  <c r="Q55" s="1"/>
  <c r="P57"/>
  <c r="Q57" s="1"/>
  <c r="P58"/>
  <c r="Q58" s="1"/>
  <c r="P59"/>
  <c r="Q59" s="1"/>
  <c r="P62"/>
  <c r="Q62" s="1"/>
  <c r="P63"/>
  <c r="P67"/>
  <c r="P73"/>
  <c r="Q73" s="1"/>
  <c r="P74"/>
  <c r="Q74" s="1"/>
  <c r="P75"/>
  <c r="Q75" s="1"/>
  <c r="P78"/>
  <c r="P79"/>
  <c r="P56"/>
  <c r="Q56" s="1"/>
  <c r="P60"/>
  <c r="P64"/>
  <c r="P68"/>
  <c r="Q68" s="1"/>
  <c r="P72"/>
  <c r="Q72" s="1"/>
  <c r="P76"/>
  <c r="Q76" s="1"/>
  <c r="N56"/>
  <c r="N55"/>
  <c r="Q33"/>
  <c r="Q36"/>
  <c r="Q37"/>
  <c r="Q38"/>
  <c r="Q43"/>
  <c r="Q46"/>
  <c r="Q30"/>
  <c r="Q3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6"/>
  <c r="G28"/>
  <c r="G26"/>
  <c r="G6"/>
  <c r="G8"/>
  <c r="G10"/>
  <c r="G12"/>
  <c r="G4"/>
  <c r="Q45" l="1"/>
  <c r="Q26"/>
  <c r="Q20"/>
  <c r="Q18"/>
  <c r="Q9"/>
  <c r="Q13"/>
  <c r="Q17"/>
  <c r="Q8"/>
  <c r="Q16"/>
  <c r="Q79"/>
  <c r="Q60"/>
  <c r="Q63"/>
  <c r="Q64"/>
  <c r="Q67"/>
  <c r="Q78"/>
  <c r="Q70"/>
  <c r="Q66"/>
  <c r="G14"/>
  <c r="N6" s="1"/>
  <c r="Q6" s="1"/>
</calcChain>
</file>

<file path=xl/comments1.xml><?xml version="1.0" encoding="utf-8"?>
<comments xmlns="http://schemas.openxmlformats.org/spreadsheetml/2006/main">
  <authors>
    <author>Autor</author>
  </authors>
  <commentList>
    <comment ref="N3" authorId="0">
      <text>
        <r>
          <rPr>
            <b/>
            <sz val="9"/>
            <color indexed="81"/>
            <rFont val="Tahoma"/>
            <family val="2"/>
          </rPr>
          <t>La única variable que se consiera son las jornadas del GG, teniendo en cuenta la medida de 25-30 cestas producidas por jornada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Únicamente se tienen en cuenta las cuotas (Cuota mensual + Acs) ya que son prácticamente los únicos ingresos (el año agrícola anterior, 2015-16, fueron el 99,6% de los ingresos totales)</t>
        </r>
      </text>
    </comment>
    <comment ref="AJ5" authorId="0">
      <text>
        <r>
          <rPr>
            <b/>
            <sz val="9"/>
            <color indexed="81"/>
            <rFont val="Tahoma"/>
            <family val="2"/>
          </rPr>
          <t>La única variable que se consiera son las jornadas del GG, teniendo en cuenta la medida de 25-30 cestas producidas por jornada</t>
        </r>
      </text>
    </comment>
    <comment ref="AL5" authorId="0">
      <text>
        <r>
          <rPr>
            <b/>
            <sz val="9"/>
            <color indexed="81"/>
            <rFont val="Tahoma"/>
            <family val="2"/>
          </rPr>
          <t>Únicamente se tienen en cuenta las cuotas (Cuota mensual + Acs) ya que son prácticamente los únicos ingresos (el año agrícola anterior, 2015-16, fueron el 99,6% de los ingresos totales)</t>
        </r>
      </text>
    </comment>
    <comment ref="N52" authorId="0">
      <text>
        <r>
          <rPr>
            <b/>
            <sz val="9"/>
            <color indexed="81"/>
            <rFont val="Tahoma"/>
            <family val="2"/>
          </rPr>
          <t>La única variable que se consiera son las jornadas del GG, teniendo en cuenta la medida de 25-30 cestas producidas por jornada</t>
        </r>
      </text>
    </comment>
    <comment ref="P52" authorId="0">
      <text>
        <r>
          <rPr>
            <b/>
            <sz val="9"/>
            <color indexed="81"/>
            <rFont val="Tahoma"/>
            <family val="2"/>
          </rPr>
          <t>Únicamente se tienen en cuenta las cuotas (Cuota mensual + Acs) ya que son prácticamente los únicos ingresos (el año agrícola anterior, 2015-16, fueron el 99,6% de los ingresos totales)</t>
        </r>
      </text>
    </comment>
  </commentList>
</comments>
</file>

<file path=xl/sharedStrings.xml><?xml version="1.0" encoding="utf-8"?>
<sst xmlns="http://schemas.openxmlformats.org/spreadsheetml/2006/main" count="34" uniqueCount="27">
  <si>
    <t>Cálculos</t>
  </si>
  <si>
    <t>€/año</t>
  </si>
  <si>
    <t>€/mes</t>
  </si>
  <si>
    <t>Dato año anterior</t>
  </si>
  <si>
    <t>TOTAL</t>
  </si>
  <si>
    <t>ESTIMACIÓN DE GASTOS FIJOS MENSUALES (para 50-60 cestas)</t>
  </si>
  <si>
    <t>Luz y Agua</t>
  </si>
  <si>
    <r>
      <t xml:space="preserve">Impuestos y Seguros                                               </t>
    </r>
    <r>
      <rPr>
        <sz val="8"/>
        <color theme="1"/>
        <rFont val="Calibri"/>
        <family val="2"/>
        <scheme val="minor"/>
      </rPr>
      <t>Impuestos de circulación, seguro del furgón, seguro del coche…</t>
    </r>
  </si>
  <si>
    <t>ESTIMACIÓN DE INGRESOS FIJOS MENSUALES (para 60 cestas)</t>
  </si>
  <si>
    <r>
      <t xml:space="preserve">Cuotas de las cestas                                             </t>
    </r>
    <r>
      <rPr>
        <sz val="9"/>
        <color theme="1"/>
        <rFont val="Calibri"/>
        <family val="2"/>
        <scheme val="minor"/>
      </rPr>
      <t xml:space="preserve">           </t>
    </r>
    <r>
      <rPr>
        <sz val="8"/>
        <color theme="1"/>
        <rFont val="Calibri"/>
        <family val="2"/>
        <scheme val="minor"/>
      </rPr>
      <t>5 cestas no pagan cuota (3 GG, 1 masajista, 1 trueque calabaza)</t>
    </r>
  </si>
  <si>
    <t>12 meses*55 cuotas * 62,5 €/cuota (incluyendo Acs)</t>
  </si>
  <si>
    <r>
      <t xml:space="preserve">Seguridad Social, Aserco y Calabaza de Resistencia                 </t>
    </r>
    <r>
      <rPr>
        <sz val="8"/>
        <color theme="1"/>
        <rFont val="Calibri"/>
        <family val="2"/>
        <scheme val="minor"/>
      </rPr>
      <t>1,33 jornadas en SS y 0,67 jornadas en Calabaza</t>
    </r>
  </si>
  <si>
    <r>
      <t xml:space="preserve">Asignaciones GG                                             </t>
    </r>
    <r>
      <rPr>
        <sz val="9"/>
        <color theme="1"/>
        <rFont val="Calibri"/>
        <family val="2"/>
        <scheme val="minor"/>
      </rPr>
      <t xml:space="preserve">                  </t>
    </r>
    <r>
      <rPr>
        <sz val="8"/>
        <color theme="1"/>
        <rFont val="Calibri"/>
        <family val="2"/>
        <scheme val="minor"/>
      </rPr>
      <t>2 jornadas durante 8 meses y 2,5 durante 4 meses (Verano)</t>
    </r>
  </si>
  <si>
    <r>
      <t xml:space="preserve">Presupuesto Agrícola                                                  </t>
    </r>
    <r>
      <rPr>
        <sz val="8"/>
        <color theme="1"/>
        <rFont val="Calibri"/>
        <family val="2"/>
        <scheme val="minor"/>
      </rPr>
      <t>En el Informe Económico hay un desglose del Presupuesto Agrícola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</t>
    </r>
  </si>
  <si>
    <t>2*8*900 + 2,5*4*900</t>
  </si>
  <si>
    <t>12*(486,84 (SS) + 57 +  0,67*200)</t>
  </si>
  <si>
    <t>c-5=Número cuotas</t>
  </si>
  <si>
    <t>b=balance económico mensual= im-gm</t>
  </si>
  <si>
    <t>c = número de cestas</t>
  </si>
  <si>
    <t>cu = cuota</t>
  </si>
  <si>
    <t>im=Estimación mensual de ingresos= cu*(c-5)</t>
  </si>
  <si>
    <t>gm=Gasto mensual</t>
  </si>
  <si>
    <t>CUADRO 2. Evolución Balance mensual en función de la cuota (manteniendo 60 cestas)</t>
  </si>
  <si>
    <t>CUADRO 1. Evolución Balance mensual en función del número de cestas</t>
  </si>
  <si>
    <t>im=Estimación mensual de ingresos= 67,5*(c-5)+2500/12 [ingrresos extraordinarios (fiesta, merchandaising...]</t>
  </si>
  <si>
    <t>gm=Estimación de gasto mensual (cuadro adjunto)</t>
  </si>
  <si>
    <t>1300 (seguros) + 200 (i. c.)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</si>
</sst>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44" fontId="0" fillId="0" borderId="20" xfId="1" applyFont="1" applyBorder="1"/>
    <xf numFmtId="2" fontId="10" fillId="0" borderId="21" xfId="0" applyNumberFormat="1" applyFont="1" applyBorder="1"/>
    <xf numFmtId="2" fontId="10" fillId="0" borderId="15" xfId="0" applyNumberFormat="1" applyFont="1" applyBorder="1"/>
    <xf numFmtId="2" fontId="12" fillId="2" borderId="15" xfId="0" applyNumberFormat="1" applyFont="1" applyFill="1" applyBorder="1"/>
    <xf numFmtId="2" fontId="12" fillId="0" borderId="15" xfId="0" applyNumberFormat="1" applyFont="1" applyBorder="1"/>
    <xf numFmtId="44" fontId="0" fillId="2" borderId="20" xfId="1" applyFont="1" applyFill="1" applyBorder="1"/>
    <xf numFmtId="2" fontId="10" fillId="2" borderId="15" xfId="0" applyNumberFormat="1" applyFont="1" applyFill="1" applyBorder="1"/>
    <xf numFmtId="44" fontId="0" fillId="0" borderId="20" xfId="1" applyFont="1" applyFill="1" applyBorder="1"/>
    <xf numFmtId="2" fontId="10" fillId="0" borderId="15" xfId="0" applyNumberFormat="1" applyFont="1" applyFill="1" applyBorder="1"/>
    <xf numFmtId="44" fontId="0" fillId="3" borderId="20" xfId="1" applyFont="1" applyFill="1" applyBorder="1"/>
    <xf numFmtId="2" fontId="10" fillId="3" borderId="21" xfId="0" applyNumberFormat="1" applyFont="1" applyFill="1" applyBorder="1"/>
    <xf numFmtId="2" fontId="10" fillId="3" borderId="15" xfId="0" applyNumberFormat="1" applyFont="1" applyFill="1" applyBorder="1"/>
    <xf numFmtId="2" fontId="10" fillId="4" borderId="15" xfId="0" applyNumberFormat="1" applyFont="1" applyFill="1" applyBorder="1"/>
    <xf numFmtId="2" fontId="12" fillId="5" borderId="15" xfId="0" applyNumberFormat="1" applyFont="1" applyFill="1" applyBorder="1"/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2" xfId="0" applyBorder="1"/>
    <xf numFmtId="0" fontId="0" fillId="0" borderId="8" xfId="0" applyBorder="1"/>
    <xf numFmtId="0" fontId="0" fillId="3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4" fontId="0" fillId="4" borderId="7" xfId="1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4" fontId="11" fillId="0" borderId="20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4" fontId="0" fillId="5" borderId="7" xfId="1" applyFont="1" applyFill="1" applyBorder="1" applyAlignment="1">
      <alignment horizontal="center" vertical="center" wrapText="1"/>
    </xf>
    <xf numFmtId="44" fontId="0" fillId="2" borderId="7" xfId="1" applyFont="1" applyFill="1" applyBorder="1" applyAlignment="1">
      <alignment horizontal="center" vertical="center" wrapText="1"/>
    </xf>
    <xf numFmtId="44" fontId="11" fillId="3" borderId="20" xfId="1" applyFont="1" applyFill="1" applyBorder="1" applyAlignment="1">
      <alignment horizontal="center" vertical="center" wrapText="1"/>
    </xf>
    <xf numFmtId="44" fontId="0" fillId="3" borderId="29" xfId="1" applyFont="1" applyFill="1" applyBorder="1" applyAlignment="1">
      <alignment horizontal="center" vertical="center" wrapText="1"/>
    </xf>
    <xf numFmtId="44" fontId="0" fillId="3" borderId="30" xfId="1" applyFont="1" applyFill="1" applyBorder="1" applyAlignment="1">
      <alignment horizontal="center" vertical="center" wrapText="1"/>
    </xf>
    <xf numFmtId="44" fontId="0" fillId="4" borderId="20" xfId="1" applyFont="1" applyFill="1" applyBorder="1"/>
    <xf numFmtId="44" fontId="0" fillId="5" borderId="20" xfId="1" applyFont="1" applyFill="1" applyBorder="1"/>
    <xf numFmtId="2" fontId="12" fillId="4" borderId="15" xfId="0" applyNumberFormat="1" applyFont="1" applyFill="1" applyBorder="1"/>
    <xf numFmtId="44" fontId="11" fillId="2" borderId="7" xfId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2" fontId="12" fillId="2" borderId="24" xfId="0" applyNumberFormat="1" applyFont="1" applyFill="1" applyBorder="1"/>
    <xf numFmtId="44" fontId="11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4" fontId="1" fillId="4" borderId="7" xfId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44" fontId="1" fillId="4" borderId="20" xfId="1" applyFont="1" applyFill="1" applyBorder="1"/>
    <xf numFmtId="0" fontId="14" fillId="6" borderId="14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44" fontId="14" fillId="6" borderId="7" xfId="1" applyFont="1" applyFill="1" applyBorder="1" applyAlignment="1">
      <alignment horizontal="center" vertical="center" wrapText="1"/>
    </xf>
    <xf numFmtId="44" fontId="14" fillId="6" borderId="20" xfId="1" applyFont="1" applyFill="1" applyBorder="1"/>
    <xf numFmtId="2" fontId="15" fillId="6" borderId="15" xfId="0" applyNumberFormat="1" applyFont="1" applyFill="1" applyBorder="1"/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/>
            </a:pPr>
            <a:r>
              <a:rPr lang="es-ES"/>
              <a:t>Balance mensual en función de las cestas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marker>
            <c:symbol val="none"/>
          </c:marker>
          <c:cat>
            <c:strRef>
              <c:f>Hoja1!$J$6:$K$46</c:f>
              <c:strCache>
                <c:ptCount val="4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strCache>
            </c:strRef>
          </c:cat>
          <c:val>
            <c:numRef>
              <c:f>Hoja1!$Q$6:$Q$46</c:f>
              <c:numCache>
                <c:formatCode>0.00</c:formatCode>
                <c:ptCount val="41"/>
                <c:pt idx="0">
                  <c:v>-854.27583333333359</c:v>
                </c:pt>
                <c:pt idx="1">
                  <c:v>-786.77666666666619</c:v>
                </c:pt>
                <c:pt idx="2">
                  <c:v>-719.27666666666619</c:v>
                </c:pt>
                <c:pt idx="3">
                  <c:v>-651.77666666666619</c:v>
                </c:pt>
                <c:pt idx="4">
                  <c:v>-584.27666666666619</c:v>
                </c:pt>
                <c:pt idx="5">
                  <c:v>-516.77666666666619</c:v>
                </c:pt>
                <c:pt idx="6">
                  <c:v>-449.27666666666619</c:v>
                </c:pt>
                <c:pt idx="7">
                  <c:v>-381.77666666666619</c:v>
                </c:pt>
                <c:pt idx="8">
                  <c:v>-314.27666666666619</c:v>
                </c:pt>
                <c:pt idx="9">
                  <c:v>-246.77666666666619</c:v>
                </c:pt>
                <c:pt idx="10">
                  <c:v>-179.27666666666619</c:v>
                </c:pt>
                <c:pt idx="11">
                  <c:v>-111.77666666666619</c:v>
                </c:pt>
                <c:pt idx="12">
                  <c:v>-44.276666666666188</c:v>
                </c:pt>
                <c:pt idx="13">
                  <c:v>-426.77666666666664</c:v>
                </c:pt>
                <c:pt idx="14">
                  <c:v>-359.27666666666664</c:v>
                </c:pt>
                <c:pt idx="15">
                  <c:v>-291.77666666666664</c:v>
                </c:pt>
                <c:pt idx="16">
                  <c:v>-224.27666666666664</c:v>
                </c:pt>
                <c:pt idx="17">
                  <c:v>-156.77666666666664</c:v>
                </c:pt>
                <c:pt idx="18">
                  <c:v>-89.276666666666642</c:v>
                </c:pt>
                <c:pt idx="19">
                  <c:v>-21.776666666666642</c:v>
                </c:pt>
                <c:pt idx="20">
                  <c:v>45.723333333333358</c:v>
                </c:pt>
                <c:pt idx="21">
                  <c:v>113.22333333333336</c:v>
                </c:pt>
                <c:pt idx="22">
                  <c:v>180.72333333333336</c:v>
                </c:pt>
                <c:pt idx="23">
                  <c:v>248.22333333333336</c:v>
                </c:pt>
                <c:pt idx="24">
                  <c:v>315.72333333333336</c:v>
                </c:pt>
                <c:pt idx="25">
                  <c:v>383.22333333333336</c:v>
                </c:pt>
                <c:pt idx="26">
                  <c:v>0.72333333333335759</c:v>
                </c:pt>
                <c:pt idx="27">
                  <c:v>68.223333333333358</c:v>
                </c:pt>
                <c:pt idx="28">
                  <c:v>135.72333333333336</c:v>
                </c:pt>
                <c:pt idx="29">
                  <c:v>203.22333333333336</c:v>
                </c:pt>
                <c:pt idx="30">
                  <c:v>270.72333333333336</c:v>
                </c:pt>
                <c:pt idx="31">
                  <c:v>338.22333333333336</c:v>
                </c:pt>
                <c:pt idx="32">
                  <c:v>405.72333333333336</c:v>
                </c:pt>
                <c:pt idx="33">
                  <c:v>473.22333333333336</c:v>
                </c:pt>
                <c:pt idx="34">
                  <c:v>540.72333333333336</c:v>
                </c:pt>
                <c:pt idx="35">
                  <c:v>608.22333333333336</c:v>
                </c:pt>
                <c:pt idx="36">
                  <c:v>675.72333333333336</c:v>
                </c:pt>
                <c:pt idx="37">
                  <c:v>743.22333333333336</c:v>
                </c:pt>
                <c:pt idx="38">
                  <c:v>810.72333333333336</c:v>
                </c:pt>
                <c:pt idx="39">
                  <c:v>878.22333333333336</c:v>
                </c:pt>
                <c:pt idx="40">
                  <c:v>495.72333333333336</c:v>
                </c:pt>
              </c:numCache>
            </c:numRef>
          </c:val>
        </c:ser>
        <c:marker val="1"/>
        <c:axId val="132593920"/>
        <c:axId val="132628480"/>
      </c:lineChart>
      <c:catAx>
        <c:axId val="132593920"/>
        <c:scaling>
          <c:orientation val="minMax"/>
        </c:scaling>
        <c:axPos val="b"/>
        <c:numFmt formatCode="General" sourceLinked="1"/>
        <c:majorTickMark val="none"/>
        <c:tickLblPos val="nextTo"/>
        <c:crossAx val="132628480"/>
        <c:crosses val="autoZero"/>
        <c:auto val="1"/>
        <c:lblAlgn val="ctr"/>
        <c:lblOffset val="50"/>
        <c:tickLblSkip val="1"/>
        <c:tickMarkSkip val="1"/>
      </c:catAx>
      <c:valAx>
        <c:axId val="132628480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crossAx val="13259392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600"/>
              <a:t>Evolución del balance mensual en función de la variabilidad de la cuota (</a:t>
            </a:r>
            <a:r>
              <a:rPr lang="en-US" sz="1600" baseline="0"/>
              <a:t>con 60 cestas)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Hoja1!$J$55:$K$84</c:f>
              <c:strCache>
                <c:ptCount val="30"/>
                <c:pt idx="0">
                  <c:v>50,5</c:v>
                </c:pt>
                <c:pt idx="1">
                  <c:v>51,5</c:v>
                </c:pt>
                <c:pt idx="2">
                  <c:v>52,5</c:v>
                </c:pt>
                <c:pt idx="3">
                  <c:v>53,5</c:v>
                </c:pt>
                <c:pt idx="4">
                  <c:v>54,5</c:v>
                </c:pt>
                <c:pt idx="5">
                  <c:v>55,5</c:v>
                </c:pt>
                <c:pt idx="6">
                  <c:v>56,5</c:v>
                </c:pt>
                <c:pt idx="7">
                  <c:v>57,5</c:v>
                </c:pt>
                <c:pt idx="8">
                  <c:v>58,5</c:v>
                </c:pt>
                <c:pt idx="9">
                  <c:v>59,5</c:v>
                </c:pt>
                <c:pt idx="10">
                  <c:v>60,5</c:v>
                </c:pt>
                <c:pt idx="11">
                  <c:v>61,5</c:v>
                </c:pt>
                <c:pt idx="12">
                  <c:v>62,5</c:v>
                </c:pt>
                <c:pt idx="13">
                  <c:v>63,5</c:v>
                </c:pt>
                <c:pt idx="14">
                  <c:v>64,5</c:v>
                </c:pt>
                <c:pt idx="15">
                  <c:v>65,5</c:v>
                </c:pt>
                <c:pt idx="16">
                  <c:v>66,5</c:v>
                </c:pt>
                <c:pt idx="17">
                  <c:v>67,5</c:v>
                </c:pt>
                <c:pt idx="18">
                  <c:v>68,5</c:v>
                </c:pt>
                <c:pt idx="19">
                  <c:v>69,5</c:v>
                </c:pt>
                <c:pt idx="20">
                  <c:v>70,5</c:v>
                </c:pt>
                <c:pt idx="21">
                  <c:v>71,5</c:v>
                </c:pt>
                <c:pt idx="22">
                  <c:v>72,5</c:v>
                </c:pt>
                <c:pt idx="23">
                  <c:v>73,5</c:v>
                </c:pt>
                <c:pt idx="24">
                  <c:v>74,5</c:v>
                </c:pt>
                <c:pt idx="25">
                  <c:v>75,5</c:v>
                </c:pt>
                <c:pt idx="26">
                  <c:v>76,5</c:v>
                </c:pt>
                <c:pt idx="27">
                  <c:v>77,5</c:v>
                </c:pt>
                <c:pt idx="28">
                  <c:v>78,5</c:v>
                </c:pt>
                <c:pt idx="29">
                  <c:v>79,5</c:v>
                </c:pt>
              </c:strCache>
            </c:strRef>
          </c:cat>
          <c:val>
            <c:numRef>
              <c:f>Hoja1!$Q$55:$Q$79</c:f>
              <c:numCache>
                <c:formatCode>0.00</c:formatCode>
                <c:ptCount val="25"/>
                <c:pt idx="0">
                  <c:v>-1405.9399999999996</c:v>
                </c:pt>
                <c:pt idx="1">
                  <c:v>-1350.9399999999996</c:v>
                </c:pt>
                <c:pt idx="2">
                  <c:v>-1295.9399999999996</c:v>
                </c:pt>
                <c:pt idx="3">
                  <c:v>-1240.9399999999996</c:v>
                </c:pt>
                <c:pt idx="4">
                  <c:v>-1185.9399999999996</c:v>
                </c:pt>
                <c:pt idx="5">
                  <c:v>-1130.9399999999996</c:v>
                </c:pt>
                <c:pt idx="6">
                  <c:v>-1075.9399999999996</c:v>
                </c:pt>
                <c:pt idx="7">
                  <c:v>-1020.9399999999996</c:v>
                </c:pt>
                <c:pt idx="8">
                  <c:v>-965.9399999999996</c:v>
                </c:pt>
                <c:pt idx="9">
                  <c:v>-910.9399999999996</c:v>
                </c:pt>
                <c:pt idx="10">
                  <c:v>-855.9399999999996</c:v>
                </c:pt>
                <c:pt idx="11">
                  <c:v>-800.9399999999996</c:v>
                </c:pt>
                <c:pt idx="12">
                  <c:v>-745.9399999999996</c:v>
                </c:pt>
                <c:pt idx="13">
                  <c:v>-690.9399999999996</c:v>
                </c:pt>
                <c:pt idx="14">
                  <c:v>-635.9399999999996</c:v>
                </c:pt>
                <c:pt idx="15">
                  <c:v>-580.9399999999996</c:v>
                </c:pt>
                <c:pt idx="16">
                  <c:v>-525.9399999999996</c:v>
                </c:pt>
                <c:pt idx="17">
                  <c:v>-470.9399999999996</c:v>
                </c:pt>
                <c:pt idx="18">
                  <c:v>-415.9399999999996</c:v>
                </c:pt>
                <c:pt idx="19">
                  <c:v>-360.9399999999996</c:v>
                </c:pt>
                <c:pt idx="20">
                  <c:v>-305.9399999999996</c:v>
                </c:pt>
                <c:pt idx="21">
                  <c:v>-250.9399999999996</c:v>
                </c:pt>
                <c:pt idx="22">
                  <c:v>-195.9399999999996</c:v>
                </c:pt>
                <c:pt idx="23">
                  <c:v>-140.9399999999996</c:v>
                </c:pt>
                <c:pt idx="24">
                  <c:v>-85.9399999999996</c:v>
                </c:pt>
              </c:numCache>
            </c:numRef>
          </c:val>
        </c:ser>
        <c:ser>
          <c:idx val="1"/>
          <c:order val="1"/>
          <c:tx>
            <c:v>Serie 2</c:v>
          </c:tx>
          <c:marker>
            <c:symbol val="none"/>
          </c:marker>
          <c:val>
            <c:numRef>
              <c:f>Hoja1!$Q$55:$Q$84</c:f>
              <c:numCache>
                <c:formatCode>0.00</c:formatCode>
                <c:ptCount val="30"/>
                <c:pt idx="0">
                  <c:v>-1405.9399999999996</c:v>
                </c:pt>
                <c:pt idx="1">
                  <c:v>-1350.9399999999996</c:v>
                </c:pt>
                <c:pt idx="2">
                  <c:v>-1295.9399999999996</c:v>
                </c:pt>
                <c:pt idx="3">
                  <c:v>-1240.9399999999996</c:v>
                </c:pt>
                <c:pt idx="4">
                  <c:v>-1185.9399999999996</c:v>
                </c:pt>
                <c:pt idx="5">
                  <c:v>-1130.9399999999996</c:v>
                </c:pt>
                <c:pt idx="6">
                  <c:v>-1075.9399999999996</c:v>
                </c:pt>
                <c:pt idx="7">
                  <c:v>-1020.9399999999996</c:v>
                </c:pt>
                <c:pt idx="8">
                  <c:v>-965.9399999999996</c:v>
                </c:pt>
                <c:pt idx="9">
                  <c:v>-910.9399999999996</c:v>
                </c:pt>
                <c:pt idx="10">
                  <c:v>-855.9399999999996</c:v>
                </c:pt>
                <c:pt idx="11">
                  <c:v>-800.9399999999996</c:v>
                </c:pt>
                <c:pt idx="12">
                  <c:v>-745.9399999999996</c:v>
                </c:pt>
                <c:pt idx="13">
                  <c:v>-690.9399999999996</c:v>
                </c:pt>
                <c:pt idx="14">
                  <c:v>-635.9399999999996</c:v>
                </c:pt>
                <c:pt idx="15">
                  <c:v>-580.9399999999996</c:v>
                </c:pt>
                <c:pt idx="16">
                  <c:v>-525.9399999999996</c:v>
                </c:pt>
                <c:pt idx="17">
                  <c:v>-470.9399999999996</c:v>
                </c:pt>
                <c:pt idx="18">
                  <c:v>-415.9399999999996</c:v>
                </c:pt>
                <c:pt idx="19">
                  <c:v>-360.9399999999996</c:v>
                </c:pt>
                <c:pt idx="20">
                  <c:v>-305.9399999999996</c:v>
                </c:pt>
                <c:pt idx="21">
                  <c:v>-250.9399999999996</c:v>
                </c:pt>
                <c:pt idx="22">
                  <c:v>-195.9399999999996</c:v>
                </c:pt>
                <c:pt idx="23">
                  <c:v>-140.9399999999996</c:v>
                </c:pt>
                <c:pt idx="24">
                  <c:v>-85.9399999999996</c:v>
                </c:pt>
                <c:pt idx="25">
                  <c:v>-30.9399999999996</c:v>
                </c:pt>
                <c:pt idx="26">
                  <c:v>24.0600000000004</c:v>
                </c:pt>
                <c:pt idx="27">
                  <c:v>79.0600000000004</c:v>
                </c:pt>
                <c:pt idx="28">
                  <c:v>134.0600000000004</c:v>
                </c:pt>
                <c:pt idx="29">
                  <c:v>189.0600000000004</c:v>
                </c:pt>
              </c:numCache>
            </c:numRef>
          </c:val>
        </c:ser>
        <c:marker val="1"/>
        <c:axId val="132928256"/>
        <c:axId val="132929792"/>
      </c:lineChart>
      <c:catAx>
        <c:axId val="132928256"/>
        <c:scaling>
          <c:orientation val="minMax"/>
        </c:scaling>
        <c:axPos val="b"/>
        <c:tickLblPos val="nextTo"/>
        <c:crossAx val="132929792"/>
        <c:crosses val="autoZero"/>
        <c:auto val="1"/>
        <c:lblAlgn val="ctr"/>
        <c:lblOffset val="100"/>
      </c:catAx>
      <c:valAx>
        <c:axId val="132929792"/>
        <c:scaling>
          <c:orientation val="minMax"/>
        </c:scaling>
        <c:axPos val="l"/>
        <c:majorGridlines/>
        <c:numFmt formatCode="0.00" sourceLinked="1"/>
        <c:tickLblPos val="nextTo"/>
        <c:crossAx val="13292825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704849</xdr:colOff>
      <xdr:row>1</xdr:row>
      <xdr:rowOff>190500</xdr:rowOff>
    </xdr:from>
    <xdr:to>
      <xdr:col>28</xdr:col>
      <xdr:colOff>104775</xdr:colOff>
      <xdr:row>22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695324</xdr:colOff>
      <xdr:row>52</xdr:row>
      <xdr:rowOff>123825</xdr:rowOff>
    </xdr:from>
    <xdr:to>
      <xdr:col>30</xdr:col>
      <xdr:colOff>476250</xdr:colOff>
      <xdr:row>73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40"/>
  <sheetViews>
    <sheetView tabSelected="1" topLeftCell="Q1" zoomScaleNormal="100" workbookViewId="0">
      <selection activeCell="G14" sqref="A1:G15"/>
    </sheetView>
  </sheetViews>
  <sheetFormatPr baseColWidth="10" defaultRowHeight="15"/>
  <cols>
    <col min="4" max="4" width="16.28515625" customWidth="1"/>
    <col min="5" max="5" width="25.140625" customWidth="1"/>
    <col min="6" max="6" width="13.42578125" customWidth="1"/>
    <col min="7" max="7" width="14.140625" customWidth="1"/>
    <col min="8" max="8" width="14.7109375" customWidth="1"/>
    <col min="10" max="10" width="7.7109375" customWidth="1"/>
    <col min="11" max="11" width="10.140625" customWidth="1"/>
    <col min="13" max="13" width="5" customWidth="1"/>
    <col min="14" max="14" width="8.7109375" customWidth="1"/>
    <col min="15" max="15" width="10.42578125" customWidth="1"/>
    <col min="16" max="16" width="25.42578125" customWidth="1"/>
    <col min="17" max="17" width="25.7109375" customWidth="1"/>
    <col min="33" max="33" width="12.28515625" customWidth="1"/>
  </cols>
  <sheetData>
    <row r="1" spans="1:38" ht="15" customHeight="1">
      <c r="A1" s="37" t="s">
        <v>5</v>
      </c>
      <c r="B1" s="38"/>
      <c r="C1" s="38"/>
      <c r="D1" s="38"/>
      <c r="E1" s="38"/>
      <c r="F1" s="38"/>
      <c r="G1" s="39"/>
      <c r="J1" s="37" t="s">
        <v>23</v>
      </c>
      <c r="K1" s="38"/>
      <c r="L1" s="38"/>
      <c r="M1" s="38"/>
      <c r="N1" s="38"/>
      <c r="O1" s="38"/>
      <c r="P1" s="38"/>
      <c r="Q1" s="39"/>
      <c r="R1" s="5"/>
      <c r="S1" s="5"/>
    </row>
    <row r="2" spans="1:38" ht="15.75" customHeight="1" thickBot="1">
      <c r="A2" s="40"/>
      <c r="B2" s="41"/>
      <c r="C2" s="41"/>
      <c r="D2" s="41"/>
      <c r="E2" s="41"/>
      <c r="F2" s="41"/>
      <c r="G2" s="42"/>
      <c r="J2" s="40"/>
      <c r="K2" s="41"/>
      <c r="L2" s="41"/>
      <c r="M2" s="41"/>
      <c r="N2" s="41"/>
      <c r="O2" s="41"/>
      <c r="P2" s="41"/>
      <c r="Q2" s="42"/>
      <c r="R2" s="5"/>
      <c r="S2" s="5"/>
    </row>
    <row r="3" spans="1:38" ht="48.75" customHeight="1">
      <c r="A3" s="49"/>
      <c r="B3" s="50"/>
      <c r="C3" s="50"/>
      <c r="D3" s="50"/>
      <c r="E3" s="2" t="s">
        <v>0</v>
      </c>
      <c r="F3" s="2" t="s">
        <v>1</v>
      </c>
      <c r="G3" s="3" t="s">
        <v>2</v>
      </c>
      <c r="H3" s="1"/>
      <c r="J3" s="70" t="s">
        <v>18</v>
      </c>
      <c r="K3" s="71"/>
      <c r="L3" s="70" t="s">
        <v>16</v>
      </c>
      <c r="M3" s="71"/>
      <c r="N3" s="70" t="s">
        <v>25</v>
      </c>
      <c r="O3" s="71"/>
      <c r="P3" s="76" t="s">
        <v>24</v>
      </c>
      <c r="Q3" s="71" t="s">
        <v>17</v>
      </c>
      <c r="R3" s="6"/>
      <c r="S3" s="6"/>
    </row>
    <row r="4" spans="1:38" ht="15.75" customHeight="1">
      <c r="A4" s="29" t="s">
        <v>12</v>
      </c>
      <c r="B4" s="30"/>
      <c r="C4" s="30"/>
      <c r="D4" s="30"/>
      <c r="E4" s="33" t="s">
        <v>14</v>
      </c>
      <c r="F4" s="25">
        <v>23400</v>
      </c>
      <c r="G4" s="26">
        <f>F4/12</f>
        <v>1950</v>
      </c>
      <c r="H4" s="23"/>
      <c r="J4" s="72"/>
      <c r="K4" s="73"/>
      <c r="L4" s="72"/>
      <c r="M4" s="73"/>
      <c r="N4" s="72"/>
      <c r="O4" s="73"/>
      <c r="P4" s="77"/>
      <c r="Q4" s="73"/>
      <c r="R4" s="4"/>
    </row>
    <row r="5" spans="1:38" ht="16.5" customHeight="1" thickBot="1">
      <c r="A5" s="29"/>
      <c r="B5" s="30"/>
      <c r="C5" s="30"/>
      <c r="D5" s="30"/>
      <c r="E5" s="33"/>
      <c r="F5" s="25"/>
      <c r="G5" s="26"/>
      <c r="H5" s="23"/>
      <c r="J5" s="74"/>
      <c r="K5" s="75"/>
      <c r="L5" s="74"/>
      <c r="M5" s="75"/>
      <c r="N5" s="74"/>
      <c r="O5" s="75"/>
      <c r="P5" s="78"/>
      <c r="Q5" s="75"/>
      <c r="R5" s="4"/>
    </row>
    <row r="6" spans="1:38" ht="15" customHeight="1" thickBot="1">
      <c r="A6" s="29" t="s">
        <v>13</v>
      </c>
      <c r="B6" s="30"/>
      <c r="C6" s="30"/>
      <c r="D6" s="30"/>
      <c r="E6" s="33" t="s">
        <v>3</v>
      </c>
      <c r="F6" s="25">
        <v>15600</v>
      </c>
      <c r="G6" s="26">
        <f t="shared" ref="G6" si="0">F6/12</f>
        <v>1300</v>
      </c>
      <c r="H6" s="24"/>
      <c r="J6" s="35">
        <v>50</v>
      </c>
      <c r="K6" s="36"/>
      <c r="L6" s="36">
        <f>J6-5</f>
        <v>45</v>
      </c>
      <c r="M6" s="36"/>
      <c r="N6" s="86">
        <f>G14</f>
        <v>4100.1091666666671</v>
      </c>
      <c r="O6" s="86"/>
      <c r="P6" s="16">
        <f>67.5*L6+(2500/12)</f>
        <v>3245.8333333333335</v>
      </c>
      <c r="Q6" s="17">
        <f>P6-N6</f>
        <v>-854.27583333333359</v>
      </c>
    </row>
    <row r="7" spans="1:38" ht="15" customHeight="1" thickBot="1">
      <c r="A7" s="29"/>
      <c r="B7" s="30"/>
      <c r="C7" s="30"/>
      <c r="D7" s="30"/>
      <c r="E7" s="33"/>
      <c r="F7" s="25"/>
      <c r="G7" s="26"/>
      <c r="H7" s="24"/>
      <c r="J7" s="54">
        <v>51</v>
      </c>
      <c r="K7" s="51"/>
      <c r="L7" s="51">
        <f t="shared" ref="L7:L46" si="1">J7-5</f>
        <v>46</v>
      </c>
      <c r="M7" s="51"/>
      <c r="N7" s="87">
        <f>4100.11</f>
        <v>4100.1099999999997</v>
      </c>
      <c r="O7" s="88"/>
      <c r="P7" s="16">
        <f t="shared" ref="P7:P46" si="2">67.5*L7+(2500/12)</f>
        <v>3313.3333333333335</v>
      </c>
      <c r="Q7" s="18">
        <f t="shared" ref="Q7:Q46" si="3">P7-N7</f>
        <v>-786.77666666666619</v>
      </c>
    </row>
    <row r="8" spans="1:38" ht="15" customHeight="1" thickBot="1">
      <c r="A8" s="29" t="s">
        <v>11</v>
      </c>
      <c r="B8" s="30"/>
      <c r="C8" s="30"/>
      <c r="D8" s="30"/>
      <c r="E8" s="33" t="s">
        <v>15</v>
      </c>
      <c r="F8" s="25">
        <v>8134.08</v>
      </c>
      <c r="G8" s="26">
        <f t="shared" ref="G8" si="4">F8/12</f>
        <v>677.84</v>
      </c>
      <c r="H8" s="24"/>
      <c r="J8" s="54">
        <v>52</v>
      </c>
      <c r="K8" s="51"/>
      <c r="L8" s="51">
        <f t="shared" si="1"/>
        <v>47</v>
      </c>
      <c r="M8" s="51"/>
      <c r="N8" s="87">
        <f t="shared" ref="N8:N18" si="5">4100.11</f>
        <v>4100.1099999999997</v>
      </c>
      <c r="O8" s="88"/>
      <c r="P8" s="16">
        <f t="shared" si="2"/>
        <v>3380.8333333333335</v>
      </c>
      <c r="Q8" s="18">
        <f t="shared" si="3"/>
        <v>-719.27666666666619</v>
      </c>
    </row>
    <row r="9" spans="1:38" ht="15" customHeight="1" thickBot="1">
      <c r="A9" s="29"/>
      <c r="B9" s="30"/>
      <c r="C9" s="30"/>
      <c r="D9" s="30"/>
      <c r="E9" s="33"/>
      <c r="F9" s="25"/>
      <c r="G9" s="26"/>
      <c r="H9" s="24"/>
      <c r="J9" s="54">
        <v>53</v>
      </c>
      <c r="K9" s="51"/>
      <c r="L9" s="51">
        <f t="shared" si="1"/>
        <v>48</v>
      </c>
      <c r="M9" s="51"/>
      <c r="N9" s="87">
        <f t="shared" si="5"/>
        <v>4100.1099999999997</v>
      </c>
      <c r="O9" s="88"/>
      <c r="P9" s="16">
        <f t="shared" si="2"/>
        <v>3448.3333333333335</v>
      </c>
      <c r="Q9" s="18">
        <f t="shared" si="3"/>
        <v>-651.77666666666619</v>
      </c>
    </row>
    <row r="10" spans="1:38" ht="15" customHeight="1" thickBot="1">
      <c r="A10" s="29" t="s">
        <v>6</v>
      </c>
      <c r="B10" s="30"/>
      <c r="C10" s="30"/>
      <c r="D10" s="30"/>
      <c r="E10" s="33" t="s">
        <v>3</v>
      </c>
      <c r="F10" s="25">
        <v>567.23</v>
      </c>
      <c r="G10" s="26">
        <f t="shared" ref="G10" si="6">F10/12</f>
        <v>47.269166666666671</v>
      </c>
      <c r="H10" s="24"/>
      <c r="J10" s="54">
        <v>54</v>
      </c>
      <c r="K10" s="51"/>
      <c r="L10" s="51">
        <f t="shared" si="1"/>
        <v>49</v>
      </c>
      <c r="M10" s="51"/>
      <c r="N10" s="87">
        <f t="shared" si="5"/>
        <v>4100.1099999999997</v>
      </c>
      <c r="O10" s="88"/>
      <c r="P10" s="16">
        <f t="shared" si="2"/>
        <v>3515.8333333333335</v>
      </c>
      <c r="Q10" s="18">
        <f t="shared" si="3"/>
        <v>-584.27666666666619</v>
      </c>
    </row>
    <row r="11" spans="1:38" ht="15" customHeight="1" thickBot="1">
      <c r="A11" s="29"/>
      <c r="B11" s="30"/>
      <c r="C11" s="30"/>
      <c r="D11" s="30"/>
      <c r="E11" s="33"/>
      <c r="F11" s="25"/>
      <c r="G11" s="26"/>
      <c r="H11" s="24"/>
      <c r="J11" s="54">
        <v>55</v>
      </c>
      <c r="K11" s="51"/>
      <c r="L11" s="51">
        <f t="shared" si="1"/>
        <v>50</v>
      </c>
      <c r="M11" s="51"/>
      <c r="N11" s="87">
        <f t="shared" si="5"/>
        <v>4100.1099999999997</v>
      </c>
      <c r="O11" s="88"/>
      <c r="P11" s="16">
        <f t="shared" si="2"/>
        <v>3583.3333333333335</v>
      </c>
      <c r="Q11" s="18">
        <f t="shared" si="3"/>
        <v>-516.77666666666619</v>
      </c>
    </row>
    <row r="12" spans="1:38" ht="15" customHeight="1" thickBot="1">
      <c r="A12" s="29" t="s">
        <v>7</v>
      </c>
      <c r="B12" s="30"/>
      <c r="C12" s="30"/>
      <c r="D12" s="30"/>
      <c r="E12" s="33" t="s">
        <v>26</v>
      </c>
      <c r="F12" s="25">
        <v>1500</v>
      </c>
      <c r="G12" s="26">
        <f t="shared" ref="G12" si="7">F12/12</f>
        <v>125</v>
      </c>
      <c r="H12" s="24"/>
      <c r="J12" s="54">
        <v>56</v>
      </c>
      <c r="K12" s="51"/>
      <c r="L12" s="51">
        <f t="shared" si="1"/>
        <v>51</v>
      </c>
      <c r="M12" s="51"/>
      <c r="N12" s="87">
        <f t="shared" si="5"/>
        <v>4100.1099999999997</v>
      </c>
      <c r="O12" s="88"/>
      <c r="P12" s="16">
        <f t="shared" si="2"/>
        <v>3650.8333333333335</v>
      </c>
      <c r="Q12" s="18">
        <f t="shared" si="3"/>
        <v>-449.27666666666619</v>
      </c>
    </row>
    <row r="13" spans="1:38" ht="15" customHeight="1" thickBot="1">
      <c r="A13" s="31"/>
      <c r="B13" s="32"/>
      <c r="C13" s="32"/>
      <c r="D13" s="32"/>
      <c r="E13" s="34"/>
      <c r="F13" s="27"/>
      <c r="G13" s="28"/>
      <c r="H13" s="24"/>
      <c r="J13" s="54">
        <v>57</v>
      </c>
      <c r="K13" s="51"/>
      <c r="L13" s="51">
        <f t="shared" si="1"/>
        <v>52</v>
      </c>
      <c r="M13" s="51"/>
      <c r="N13" s="87">
        <f t="shared" si="5"/>
        <v>4100.1099999999997</v>
      </c>
      <c r="O13" s="88"/>
      <c r="P13" s="16">
        <f t="shared" si="2"/>
        <v>3718.3333333333335</v>
      </c>
      <c r="Q13" s="18">
        <f t="shared" si="3"/>
        <v>-381.77666666666619</v>
      </c>
    </row>
    <row r="14" spans="1:38" ht="15" customHeight="1" thickBot="1">
      <c r="A14" s="43" t="s">
        <v>4</v>
      </c>
      <c r="B14" s="44"/>
      <c r="C14" s="44"/>
      <c r="D14" s="44"/>
      <c r="E14" s="44"/>
      <c r="F14" s="45"/>
      <c r="G14" s="21">
        <f>SUM(G4:G13)</f>
        <v>4100.1091666666671</v>
      </c>
      <c r="H14" s="24"/>
      <c r="J14" s="54">
        <v>58</v>
      </c>
      <c r="K14" s="51"/>
      <c r="L14" s="51">
        <f t="shared" si="1"/>
        <v>53</v>
      </c>
      <c r="M14" s="51"/>
      <c r="N14" s="87">
        <f t="shared" si="5"/>
        <v>4100.1099999999997</v>
      </c>
      <c r="O14" s="88"/>
      <c r="P14" s="16">
        <f t="shared" si="2"/>
        <v>3785.8333333333335</v>
      </c>
      <c r="Q14" s="18">
        <f t="shared" si="3"/>
        <v>-314.27666666666619</v>
      </c>
    </row>
    <row r="15" spans="1:38" ht="15" customHeight="1" thickBot="1">
      <c r="A15" s="46"/>
      <c r="B15" s="47"/>
      <c r="C15" s="47"/>
      <c r="D15" s="47"/>
      <c r="E15" s="47"/>
      <c r="F15" s="48"/>
      <c r="G15" s="22"/>
      <c r="H15" s="24"/>
      <c r="J15" s="54">
        <v>59</v>
      </c>
      <c r="K15" s="51"/>
      <c r="L15" s="51">
        <f t="shared" si="1"/>
        <v>54</v>
      </c>
      <c r="M15" s="51"/>
      <c r="N15" s="87">
        <f t="shared" si="5"/>
        <v>4100.1099999999997</v>
      </c>
      <c r="O15" s="88"/>
      <c r="P15" s="16">
        <f t="shared" si="2"/>
        <v>3853.3333333333335</v>
      </c>
      <c r="Q15" s="18">
        <f t="shared" si="3"/>
        <v>-246.77666666666619</v>
      </c>
    </row>
    <row r="16" spans="1:38" ht="15.75" thickBot="1">
      <c r="J16" s="54">
        <v>60</v>
      </c>
      <c r="K16" s="51"/>
      <c r="L16" s="51">
        <f t="shared" si="1"/>
        <v>55</v>
      </c>
      <c r="M16" s="51"/>
      <c r="N16" s="87">
        <f t="shared" si="5"/>
        <v>4100.1099999999997</v>
      </c>
      <c r="O16" s="88"/>
      <c r="P16" s="16">
        <f t="shared" si="2"/>
        <v>3920.8333333333335</v>
      </c>
      <c r="Q16" s="18">
        <f t="shared" si="3"/>
        <v>-179.27666666666619</v>
      </c>
    </row>
    <row r="17" spans="1:17" ht="15.75" thickBot="1">
      <c r="J17" s="54">
        <v>61</v>
      </c>
      <c r="K17" s="51"/>
      <c r="L17" s="51">
        <f t="shared" si="1"/>
        <v>56</v>
      </c>
      <c r="M17" s="51"/>
      <c r="N17" s="87">
        <f t="shared" si="5"/>
        <v>4100.1099999999997</v>
      </c>
      <c r="O17" s="88"/>
      <c r="P17" s="16">
        <f t="shared" si="2"/>
        <v>3988.3333333333335</v>
      </c>
      <c r="Q17" s="18">
        <f t="shared" si="3"/>
        <v>-111.77666666666619</v>
      </c>
    </row>
    <row r="18" spans="1:17" ht="15.75" thickBot="1">
      <c r="J18" s="54">
        <v>62</v>
      </c>
      <c r="K18" s="51"/>
      <c r="L18" s="51">
        <f t="shared" si="1"/>
        <v>57</v>
      </c>
      <c r="M18" s="51"/>
      <c r="N18" s="87">
        <f t="shared" si="5"/>
        <v>4100.1099999999997</v>
      </c>
      <c r="O18" s="88"/>
      <c r="P18" s="16">
        <f t="shared" si="2"/>
        <v>4055.8333333333335</v>
      </c>
      <c r="Q18" s="18">
        <f t="shared" si="3"/>
        <v>-44.276666666666188</v>
      </c>
    </row>
    <row r="19" spans="1:17" ht="18" thickBot="1">
      <c r="J19" s="55">
        <v>63</v>
      </c>
      <c r="K19" s="56"/>
      <c r="L19" s="56">
        <f t="shared" si="1"/>
        <v>58</v>
      </c>
      <c r="M19" s="56"/>
      <c r="N19" s="92">
        <f>N18+450</f>
        <v>4550.1099999999997</v>
      </c>
      <c r="O19" s="92"/>
      <c r="P19" s="12">
        <f t="shared" si="2"/>
        <v>4123.333333333333</v>
      </c>
      <c r="Q19" s="13">
        <f t="shared" si="3"/>
        <v>-426.77666666666664</v>
      </c>
    </row>
    <row r="20" spans="1:17" ht="15.75" thickBot="1">
      <c r="J20" s="52">
        <v>64</v>
      </c>
      <c r="K20" s="53"/>
      <c r="L20" s="53">
        <f t="shared" si="1"/>
        <v>59</v>
      </c>
      <c r="M20" s="53"/>
      <c r="N20" s="57">
        <f>4550.11</f>
        <v>4550.1099999999997</v>
      </c>
      <c r="O20" s="57"/>
      <c r="P20" s="89">
        <f t="shared" si="2"/>
        <v>4190.833333333333</v>
      </c>
      <c r="Q20" s="19">
        <f t="shared" si="3"/>
        <v>-359.27666666666664</v>
      </c>
    </row>
    <row r="21" spans="1:17" ht="15.75" thickBot="1">
      <c r="J21" s="52">
        <v>65</v>
      </c>
      <c r="K21" s="53"/>
      <c r="L21" s="53">
        <f t="shared" si="1"/>
        <v>60</v>
      </c>
      <c r="M21" s="53"/>
      <c r="N21" s="57">
        <f t="shared" ref="N21:N31" si="8">4550.11</f>
        <v>4550.1099999999997</v>
      </c>
      <c r="O21" s="57"/>
      <c r="P21" s="89">
        <f t="shared" si="2"/>
        <v>4258.333333333333</v>
      </c>
      <c r="Q21" s="19">
        <f t="shared" si="3"/>
        <v>-291.77666666666664</v>
      </c>
    </row>
    <row r="22" spans="1:17" ht="15.75" thickBot="1">
      <c r="J22" s="52">
        <v>66</v>
      </c>
      <c r="K22" s="53"/>
      <c r="L22" s="53">
        <f t="shared" si="1"/>
        <v>61</v>
      </c>
      <c r="M22" s="53"/>
      <c r="N22" s="57">
        <f t="shared" si="8"/>
        <v>4550.1099999999997</v>
      </c>
      <c r="O22" s="57"/>
      <c r="P22" s="89">
        <f t="shared" si="2"/>
        <v>4325.833333333333</v>
      </c>
      <c r="Q22" s="19">
        <f t="shared" si="3"/>
        <v>-224.27666666666664</v>
      </c>
    </row>
    <row r="23" spans="1:17" ht="15.75" thickBot="1">
      <c r="A23" s="37" t="s">
        <v>8</v>
      </c>
      <c r="B23" s="38"/>
      <c r="C23" s="38"/>
      <c r="D23" s="38"/>
      <c r="E23" s="38"/>
      <c r="F23" s="38"/>
      <c r="G23" s="39"/>
      <c r="J23" s="52">
        <v>67</v>
      </c>
      <c r="K23" s="53"/>
      <c r="L23" s="53">
        <f t="shared" si="1"/>
        <v>62</v>
      </c>
      <c r="M23" s="53"/>
      <c r="N23" s="57">
        <f t="shared" si="8"/>
        <v>4550.1099999999997</v>
      </c>
      <c r="O23" s="57"/>
      <c r="P23" s="89">
        <f t="shared" si="2"/>
        <v>4393.333333333333</v>
      </c>
      <c r="Q23" s="19">
        <f t="shared" si="3"/>
        <v>-156.77666666666664</v>
      </c>
    </row>
    <row r="24" spans="1:17" ht="15.75" thickBot="1">
      <c r="A24" s="40"/>
      <c r="B24" s="41"/>
      <c r="C24" s="41"/>
      <c r="D24" s="41"/>
      <c r="E24" s="41"/>
      <c r="F24" s="41"/>
      <c r="G24" s="42"/>
      <c r="J24" s="52">
        <v>68</v>
      </c>
      <c r="K24" s="53"/>
      <c r="L24" s="53">
        <f t="shared" si="1"/>
        <v>63</v>
      </c>
      <c r="M24" s="53"/>
      <c r="N24" s="57">
        <f t="shared" si="8"/>
        <v>4550.1099999999997</v>
      </c>
      <c r="O24" s="57"/>
      <c r="P24" s="89">
        <f t="shared" si="2"/>
        <v>4460.833333333333</v>
      </c>
      <c r="Q24" s="19">
        <f t="shared" si="3"/>
        <v>-89.276666666666642</v>
      </c>
    </row>
    <row r="25" spans="1:17" ht="15.75" thickBot="1">
      <c r="A25" s="49"/>
      <c r="B25" s="50"/>
      <c r="C25" s="50"/>
      <c r="D25" s="50"/>
      <c r="E25" s="2" t="s">
        <v>0</v>
      </c>
      <c r="F25" s="2" t="s">
        <v>1</v>
      </c>
      <c r="G25" s="3" t="s">
        <v>2</v>
      </c>
      <c r="J25" s="99">
        <v>69</v>
      </c>
      <c r="K25" s="100"/>
      <c r="L25" s="100">
        <f t="shared" si="1"/>
        <v>64</v>
      </c>
      <c r="M25" s="100"/>
      <c r="N25" s="98">
        <f t="shared" si="8"/>
        <v>4550.1099999999997</v>
      </c>
      <c r="O25" s="98"/>
      <c r="P25" s="101">
        <f t="shared" si="2"/>
        <v>4528.333333333333</v>
      </c>
      <c r="Q25" s="19">
        <f t="shared" si="3"/>
        <v>-21.776666666666642</v>
      </c>
    </row>
    <row r="26" spans="1:17" ht="24" thickBot="1">
      <c r="A26" s="29" t="s">
        <v>9</v>
      </c>
      <c r="B26" s="30"/>
      <c r="C26" s="30"/>
      <c r="D26" s="30"/>
      <c r="E26" s="33" t="s">
        <v>10</v>
      </c>
      <c r="F26" s="25">
        <v>41250</v>
      </c>
      <c r="G26" s="26">
        <f>F26/12</f>
        <v>3437.5</v>
      </c>
      <c r="J26" s="102">
        <v>70</v>
      </c>
      <c r="K26" s="103"/>
      <c r="L26" s="103">
        <f t="shared" si="1"/>
        <v>65</v>
      </c>
      <c r="M26" s="103"/>
      <c r="N26" s="104">
        <f t="shared" si="8"/>
        <v>4550.1099999999997</v>
      </c>
      <c r="O26" s="104"/>
      <c r="P26" s="105">
        <f t="shared" si="2"/>
        <v>4595.833333333333</v>
      </c>
      <c r="Q26" s="106">
        <f t="shared" si="3"/>
        <v>45.723333333333358</v>
      </c>
    </row>
    <row r="27" spans="1:17" ht="15.75" thickBot="1">
      <c r="A27" s="29"/>
      <c r="B27" s="30"/>
      <c r="C27" s="30"/>
      <c r="D27" s="30"/>
      <c r="E27" s="33"/>
      <c r="F27" s="25"/>
      <c r="G27" s="26"/>
      <c r="J27" s="52">
        <v>71</v>
      </c>
      <c r="K27" s="53"/>
      <c r="L27" s="53">
        <f t="shared" si="1"/>
        <v>66</v>
      </c>
      <c r="M27" s="53"/>
      <c r="N27" s="57">
        <f t="shared" si="8"/>
        <v>4550.1099999999997</v>
      </c>
      <c r="O27" s="57"/>
      <c r="P27" s="89">
        <f t="shared" si="2"/>
        <v>4663.333333333333</v>
      </c>
      <c r="Q27" s="91">
        <f t="shared" si="3"/>
        <v>113.22333333333336</v>
      </c>
    </row>
    <row r="28" spans="1:17" ht="15" customHeight="1" thickBot="1">
      <c r="A28" s="43" t="s">
        <v>4</v>
      </c>
      <c r="B28" s="44"/>
      <c r="C28" s="44"/>
      <c r="D28" s="44"/>
      <c r="E28" s="44"/>
      <c r="F28" s="45"/>
      <c r="G28" s="21">
        <f>SUM(G18:G27)</f>
        <v>3437.5</v>
      </c>
      <c r="J28" s="52">
        <v>72</v>
      </c>
      <c r="K28" s="53"/>
      <c r="L28" s="53">
        <f t="shared" si="1"/>
        <v>67</v>
      </c>
      <c r="M28" s="53"/>
      <c r="N28" s="57">
        <f t="shared" si="8"/>
        <v>4550.1099999999997</v>
      </c>
      <c r="O28" s="57"/>
      <c r="P28" s="89">
        <f t="shared" si="2"/>
        <v>4730.833333333333</v>
      </c>
      <c r="Q28" s="91">
        <f t="shared" si="3"/>
        <v>180.72333333333336</v>
      </c>
    </row>
    <row r="29" spans="1:17" ht="15" customHeight="1" thickBot="1">
      <c r="A29" s="46"/>
      <c r="B29" s="47"/>
      <c r="C29" s="47"/>
      <c r="D29" s="47"/>
      <c r="E29" s="47"/>
      <c r="F29" s="48"/>
      <c r="G29" s="22"/>
      <c r="J29" s="52">
        <v>73</v>
      </c>
      <c r="K29" s="53"/>
      <c r="L29" s="53">
        <f t="shared" si="1"/>
        <v>68</v>
      </c>
      <c r="M29" s="53"/>
      <c r="N29" s="57">
        <f t="shared" si="8"/>
        <v>4550.1099999999997</v>
      </c>
      <c r="O29" s="57"/>
      <c r="P29" s="89">
        <f t="shared" si="2"/>
        <v>4798.333333333333</v>
      </c>
      <c r="Q29" s="91">
        <f t="shared" si="3"/>
        <v>248.22333333333336</v>
      </c>
    </row>
    <row r="30" spans="1:17" ht="15.75" thickBot="1">
      <c r="J30" s="52">
        <v>74</v>
      </c>
      <c r="K30" s="53"/>
      <c r="L30" s="53">
        <f t="shared" si="1"/>
        <v>69</v>
      </c>
      <c r="M30" s="53"/>
      <c r="N30" s="57">
        <f t="shared" si="8"/>
        <v>4550.1099999999997</v>
      </c>
      <c r="O30" s="57"/>
      <c r="P30" s="89">
        <f t="shared" si="2"/>
        <v>4865.833333333333</v>
      </c>
      <c r="Q30" s="91">
        <f t="shared" si="3"/>
        <v>315.72333333333336</v>
      </c>
    </row>
    <row r="31" spans="1:17" ht="15.75" thickBot="1">
      <c r="J31" s="52">
        <v>75</v>
      </c>
      <c r="K31" s="53"/>
      <c r="L31" s="53">
        <f t="shared" si="1"/>
        <v>70</v>
      </c>
      <c r="M31" s="53"/>
      <c r="N31" s="57">
        <f t="shared" si="8"/>
        <v>4550.1099999999997</v>
      </c>
      <c r="O31" s="57"/>
      <c r="P31" s="89">
        <f t="shared" si="2"/>
        <v>4933.333333333333</v>
      </c>
      <c r="Q31" s="91">
        <f t="shared" si="3"/>
        <v>383.22333333333336</v>
      </c>
    </row>
    <row r="32" spans="1:17" ht="18" thickBot="1">
      <c r="J32" s="55">
        <v>76</v>
      </c>
      <c r="K32" s="56"/>
      <c r="L32" s="56">
        <f t="shared" si="1"/>
        <v>71</v>
      </c>
      <c r="M32" s="56"/>
      <c r="N32" s="96">
        <f>N31+450</f>
        <v>5000.1099999999997</v>
      </c>
      <c r="O32" s="97"/>
      <c r="P32" s="12">
        <f t="shared" si="2"/>
        <v>5000.833333333333</v>
      </c>
      <c r="Q32" s="10">
        <f>P32-N32</f>
        <v>0.72333333333335759</v>
      </c>
    </row>
    <row r="33" spans="10:17" ht="15.75" thickBot="1">
      <c r="J33" s="58">
        <v>77</v>
      </c>
      <c r="K33" s="59"/>
      <c r="L33" s="59">
        <f t="shared" si="1"/>
        <v>72</v>
      </c>
      <c r="M33" s="59"/>
      <c r="N33" s="84">
        <f>5000.11</f>
        <v>5000.1099999999997</v>
      </c>
      <c r="O33" s="84"/>
      <c r="P33" s="90">
        <f t="shared" si="2"/>
        <v>5068.333333333333</v>
      </c>
      <c r="Q33" s="20">
        <f t="shared" si="3"/>
        <v>68.223333333333358</v>
      </c>
    </row>
    <row r="34" spans="10:17" ht="15.75" thickBot="1">
      <c r="J34" s="58">
        <v>78</v>
      </c>
      <c r="K34" s="59"/>
      <c r="L34" s="59">
        <f t="shared" si="1"/>
        <v>73</v>
      </c>
      <c r="M34" s="59"/>
      <c r="N34" s="84">
        <f t="shared" ref="N34:N45" si="9">5000.11</f>
        <v>5000.1099999999997</v>
      </c>
      <c r="O34" s="84"/>
      <c r="P34" s="90">
        <f t="shared" si="2"/>
        <v>5135.833333333333</v>
      </c>
      <c r="Q34" s="20">
        <f t="shared" si="3"/>
        <v>135.72333333333336</v>
      </c>
    </row>
    <row r="35" spans="10:17" ht="15.75" thickBot="1">
      <c r="J35" s="58">
        <v>79</v>
      </c>
      <c r="K35" s="59"/>
      <c r="L35" s="59">
        <f t="shared" si="1"/>
        <v>74</v>
      </c>
      <c r="M35" s="59"/>
      <c r="N35" s="84">
        <f t="shared" si="9"/>
        <v>5000.1099999999997</v>
      </c>
      <c r="O35" s="84"/>
      <c r="P35" s="90">
        <f t="shared" si="2"/>
        <v>5203.333333333333</v>
      </c>
      <c r="Q35" s="20">
        <f t="shared" si="3"/>
        <v>203.22333333333336</v>
      </c>
    </row>
    <row r="36" spans="10:17" ht="15.75" thickBot="1">
      <c r="J36" s="58">
        <v>80</v>
      </c>
      <c r="K36" s="59"/>
      <c r="L36" s="59">
        <f t="shared" si="1"/>
        <v>75</v>
      </c>
      <c r="M36" s="59"/>
      <c r="N36" s="84">
        <f t="shared" si="9"/>
        <v>5000.1099999999997</v>
      </c>
      <c r="O36" s="84"/>
      <c r="P36" s="90">
        <f t="shared" si="2"/>
        <v>5270.833333333333</v>
      </c>
      <c r="Q36" s="20">
        <f t="shared" si="3"/>
        <v>270.72333333333336</v>
      </c>
    </row>
    <row r="37" spans="10:17" ht="15.75" thickBot="1">
      <c r="J37" s="58">
        <v>81</v>
      </c>
      <c r="K37" s="59"/>
      <c r="L37" s="59">
        <f t="shared" si="1"/>
        <v>76</v>
      </c>
      <c r="M37" s="59"/>
      <c r="N37" s="84">
        <f t="shared" si="9"/>
        <v>5000.1099999999997</v>
      </c>
      <c r="O37" s="84"/>
      <c r="P37" s="90">
        <f t="shared" si="2"/>
        <v>5338.333333333333</v>
      </c>
      <c r="Q37" s="20">
        <f t="shared" si="3"/>
        <v>338.22333333333336</v>
      </c>
    </row>
    <row r="38" spans="10:17" ht="15.75" thickBot="1">
      <c r="J38" s="58">
        <v>82</v>
      </c>
      <c r="K38" s="59"/>
      <c r="L38" s="59">
        <f t="shared" si="1"/>
        <v>77</v>
      </c>
      <c r="M38" s="59"/>
      <c r="N38" s="84">
        <f t="shared" si="9"/>
        <v>5000.1099999999997</v>
      </c>
      <c r="O38" s="84"/>
      <c r="P38" s="90">
        <f t="shared" si="2"/>
        <v>5405.833333333333</v>
      </c>
      <c r="Q38" s="20">
        <f t="shared" si="3"/>
        <v>405.72333333333336</v>
      </c>
    </row>
    <row r="39" spans="10:17" ht="15.75" thickBot="1">
      <c r="J39" s="58">
        <v>83</v>
      </c>
      <c r="K39" s="59"/>
      <c r="L39" s="59">
        <f t="shared" si="1"/>
        <v>78</v>
      </c>
      <c r="M39" s="59"/>
      <c r="N39" s="84">
        <f t="shared" si="9"/>
        <v>5000.1099999999997</v>
      </c>
      <c r="O39" s="84"/>
      <c r="P39" s="90">
        <f t="shared" si="2"/>
        <v>5473.333333333333</v>
      </c>
      <c r="Q39" s="20">
        <f t="shared" si="3"/>
        <v>473.22333333333336</v>
      </c>
    </row>
    <row r="40" spans="10:17" ht="15.75" thickBot="1">
      <c r="J40" s="58">
        <v>84</v>
      </c>
      <c r="K40" s="59"/>
      <c r="L40" s="59">
        <f t="shared" si="1"/>
        <v>79</v>
      </c>
      <c r="M40" s="59"/>
      <c r="N40" s="84">
        <f t="shared" si="9"/>
        <v>5000.1099999999997</v>
      </c>
      <c r="O40" s="84"/>
      <c r="P40" s="90">
        <f t="shared" si="2"/>
        <v>5540.833333333333</v>
      </c>
      <c r="Q40" s="20">
        <f t="shared" si="3"/>
        <v>540.72333333333336</v>
      </c>
    </row>
    <row r="41" spans="10:17" ht="15.75" thickBot="1">
      <c r="J41" s="58">
        <v>85</v>
      </c>
      <c r="K41" s="59"/>
      <c r="L41" s="59">
        <f t="shared" si="1"/>
        <v>80</v>
      </c>
      <c r="M41" s="59"/>
      <c r="N41" s="84">
        <f t="shared" si="9"/>
        <v>5000.1099999999997</v>
      </c>
      <c r="O41" s="84"/>
      <c r="P41" s="90">
        <f t="shared" si="2"/>
        <v>5608.333333333333</v>
      </c>
      <c r="Q41" s="20">
        <f t="shared" si="3"/>
        <v>608.22333333333336</v>
      </c>
    </row>
    <row r="42" spans="10:17" ht="15.75" thickBot="1">
      <c r="J42" s="58">
        <v>86</v>
      </c>
      <c r="K42" s="59"/>
      <c r="L42" s="59">
        <f t="shared" si="1"/>
        <v>81</v>
      </c>
      <c r="M42" s="59"/>
      <c r="N42" s="84">
        <f t="shared" si="9"/>
        <v>5000.1099999999997</v>
      </c>
      <c r="O42" s="84"/>
      <c r="P42" s="90">
        <f t="shared" si="2"/>
        <v>5675.833333333333</v>
      </c>
      <c r="Q42" s="20">
        <f t="shared" si="3"/>
        <v>675.72333333333336</v>
      </c>
    </row>
    <row r="43" spans="10:17" ht="15.75" thickBot="1">
      <c r="J43" s="58">
        <v>87</v>
      </c>
      <c r="K43" s="59"/>
      <c r="L43" s="59">
        <f t="shared" si="1"/>
        <v>82</v>
      </c>
      <c r="M43" s="59"/>
      <c r="N43" s="84">
        <f t="shared" si="9"/>
        <v>5000.1099999999997</v>
      </c>
      <c r="O43" s="84"/>
      <c r="P43" s="90">
        <f t="shared" si="2"/>
        <v>5743.333333333333</v>
      </c>
      <c r="Q43" s="20">
        <f t="shared" si="3"/>
        <v>743.22333333333336</v>
      </c>
    </row>
    <row r="44" spans="10:17" ht="15.75" thickBot="1">
      <c r="J44" s="58">
        <v>88</v>
      </c>
      <c r="K44" s="59"/>
      <c r="L44" s="59">
        <f t="shared" si="1"/>
        <v>83</v>
      </c>
      <c r="M44" s="59"/>
      <c r="N44" s="84">
        <f t="shared" si="9"/>
        <v>5000.1099999999997</v>
      </c>
      <c r="O44" s="84"/>
      <c r="P44" s="90">
        <f t="shared" si="2"/>
        <v>5810.833333333333</v>
      </c>
      <c r="Q44" s="20">
        <f t="shared" si="3"/>
        <v>810.72333333333336</v>
      </c>
    </row>
    <row r="45" spans="10:17" ht="15.75" thickBot="1">
      <c r="J45" s="58">
        <v>89</v>
      </c>
      <c r="K45" s="59"/>
      <c r="L45" s="59">
        <f t="shared" si="1"/>
        <v>84</v>
      </c>
      <c r="M45" s="59"/>
      <c r="N45" s="84">
        <f t="shared" si="9"/>
        <v>5000.1099999999997</v>
      </c>
      <c r="O45" s="84"/>
      <c r="P45" s="90">
        <f t="shared" si="2"/>
        <v>5878.333333333333</v>
      </c>
      <c r="Q45" s="20">
        <f t="shared" si="3"/>
        <v>878.22333333333336</v>
      </c>
    </row>
    <row r="46" spans="10:17" ht="18" thickBot="1">
      <c r="J46" s="93">
        <v>90</v>
      </c>
      <c r="K46" s="94"/>
      <c r="L46" s="94">
        <f t="shared" si="1"/>
        <v>85</v>
      </c>
      <c r="M46" s="94"/>
      <c r="N46" s="92">
        <f>N45+450</f>
        <v>5450.11</v>
      </c>
      <c r="O46" s="92"/>
      <c r="P46" s="12">
        <f t="shared" si="2"/>
        <v>5945.833333333333</v>
      </c>
      <c r="Q46" s="95">
        <f t="shared" si="3"/>
        <v>495.72333333333336</v>
      </c>
    </row>
    <row r="47" spans="10:17">
      <c r="J47" s="60"/>
      <c r="K47" s="60"/>
    </row>
    <row r="48" spans="10:17">
      <c r="J48" s="61"/>
      <c r="K48" s="61"/>
    </row>
    <row r="49" spans="10:17" ht="15.75" thickBot="1">
      <c r="J49" s="61"/>
      <c r="K49" s="61"/>
    </row>
    <row r="50" spans="10:17" ht="15" customHeight="1">
      <c r="J50" s="64" t="s">
        <v>22</v>
      </c>
      <c r="K50" s="65"/>
      <c r="L50" s="65"/>
      <c r="M50" s="65"/>
      <c r="N50" s="65"/>
      <c r="O50" s="65"/>
      <c r="P50" s="65"/>
      <c r="Q50" s="66"/>
    </row>
    <row r="51" spans="10:17" ht="15.75" customHeight="1" thickBot="1">
      <c r="J51" s="67"/>
      <c r="K51" s="68"/>
      <c r="L51" s="68"/>
      <c r="M51" s="68"/>
      <c r="N51" s="68"/>
      <c r="O51" s="68"/>
      <c r="P51" s="68"/>
      <c r="Q51" s="69"/>
    </row>
    <row r="52" spans="10:17" ht="15" customHeight="1">
      <c r="J52" s="70" t="s">
        <v>19</v>
      </c>
      <c r="K52" s="71"/>
      <c r="L52" s="70" t="s">
        <v>16</v>
      </c>
      <c r="M52" s="71"/>
      <c r="N52" s="70" t="s">
        <v>21</v>
      </c>
      <c r="O52" s="71"/>
      <c r="P52" s="76" t="s">
        <v>20</v>
      </c>
      <c r="Q52" s="71" t="s">
        <v>17</v>
      </c>
    </row>
    <row r="53" spans="10:17">
      <c r="J53" s="72"/>
      <c r="K53" s="73"/>
      <c r="L53" s="72"/>
      <c r="M53" s="73"/>
      <c r="N53" s="72"/>
      <c r="O53" s="73"/>
      <c r="P53" s="77"/>
      <c r="Q53" s="73"/>
    </row>
    <row r="54" spans="10:17" ht="15.75" thickBot="1">
      <c r="J54" s="74"/>
      <c r="K54" s="75"/>
      <c r="L54" s="74"/>
      <c r="M54" s="75"/>
      <c r="N54" s="74"/>
      <c r="O54" s="75"/>
      <c r="P54" s="78"/>
      <c r="Q54" s="75"/>
    </row>
    <row r="55" spans="10:17" ht="18" thickBot="1">
      <c r="J55" s="62">
        <v>50.5</v>
      </c>
      <c r="K55" s="63"/>
      <c r="L55" s="63">
        <f>55</f>
        <v>55</v>
      </c>
      <c r="M55" s="63"/>
      <c r="N55" s="79">
        <f>4183.44</f>
        <v>4183.4399999999996</v>
      </c>
      <c r="O55" s="79"/>
      <c r="P55" s="7">
        <f>J55*L55</f>
        <v>2777.5</v>
      </c>
      <c r="Q55" s="8">
        <f>P55-N55</f>
        <v>-1405.9399999999996</v>
      </c>
    </row>
    <row r="56" spans="10:17" ht="15.75" thickBot="1">
      <c r="J56" s="62">
        <v>51.5</v>
      </c>
      <c r="K56" s="63"/>
      <c r="L56" s="63">
        <f>55</f>
        <v>55</v>
      </c>
      <c r="M56" s="63"/>
      <c r="N56" s="25">
        <f t="shared" ref="N56:N84" si="10">4183.44</f>
        <v>4183.4399999999996</v>
      </c>
      <c r="O56" s="25"/>
      <c r="P56" s="7">
        <f t="shared" ref="P56:P84" si="11">J56*L56</f>
        <v>2832.5</v>
      </c>
      <c r="Q56" s="9">
        <f t="shared" ref="Q56:Q84" si="12">P56-N56</f>
        <v>-1350.9399999999996</v>
      </c>
    </row>
    <row r="57" spans="10:17" ht="15.75" thickBot="1">
      <c r="J57" s="62">
        <v>52.5</v>
      </c>
      <c r="K57" s="63"/>
      <c r="L57" s="63">
        <f>55</f>
        <v>55</v>
      </c>
      <c r="M57" s="63"/>
      <c r="N57" s="25">
        <f t="shared" si="10"/>
        <v>4183.4399999999996</v>
      </c>
      <c r="O57" s="25"/>
      <c r="P57" s="7">
        <f t="shared" si="11"/>
        <v>2887.5</v>
      </c>
      <c r="Q57" s="9">
        <f t="shared" si="12"/>
        <v>-1295.9399999999996</v>
      </c>
    </row>
    <row r="58" spans="10:17" ht="15.75" thickBot="1">
      <c r="J58" s="62">
        <v>53.5</v>
      </c>
      <c r="K58" s="63"/>
      <c r="L58" s="63">
        <f>55</f>
        <v>55</v>
      </c>
      <c r="M58" s="63"/>
      <c r="N58" s="25">
        <f t="shared" si="10"/>
        <v>4183.4399999999996</v>
      </c>
      <c r="O58" s="25"/>
      <c r="P58" s="7">
        <f t="shared" si="11"/>
        <v>2942.5</v>
      </c>
      <c r="Q58" s="9">
        <f t="shared" si="12"/>
        <v>-1240.9399999999996</v>
      </c>
    </row>
    <row r="59" spans="10:17" ht="15.75" thickBot="1">
      <c r="J59" s="62">
        <v>54.5</v>
      </c>
      <c r="K59" s="63"/>
      <c r="L59" s="63">
        <f>55</f>
        <v>55</v>
      </c>
      <c r="M59" s="63"/>
      <c r="N59" s="25">
        <f t="shared" si="10"/>
        <v>4183.4399999999996</v>
      </c>
      <c r="O59" s="25"/>
      <c r="P59" s="7">
        <f t="shared" si="11"/>
        <v>2997.5</v>
      </c>
      <c r="Q59" s="9">
        <f t="shared" si="12"/>
        <v>-1185.9399999999996</v>
      </c>
    </row>
    <row r="60" spans="10:17" ht="15.75" thickBot="1">
      <c r="J60" s="62">
        <v>55.5</v>
      </c>
      <c r="K60" s="63"/>
      <c r="L60" s="63">
        <f>55</f>
        <v>55</v>
      </c>
      <c r="M60" s="63"/>
      <c r="N60" s="25">
        <f t="shared" si="10"/>
        <v>4183.4399999999996</v>
      </c>
      <c r="O60" s="25"/>
      <c r="P60" s="7">
        <f t="shared" si="11"/>
        <v>3052.5</v>
      </c>
      <c r="Q60" s="9">
        <f t="shared" si="12"/>
        <v>-1130.9399999999996</v>
      </c>
    </row>
    <row r="61" spans="10:17" ht="15.75" thickBot="1">
      <c r="J61" s="62">
        <v>56.5</v>
      </c>
      <c r="K61" s="63"/>
      <c r="L61" s="63">
        <f>55</f>
        <v>55</v>
      </c>
      <c r="M61" s="63"/>
      <c r="N61" s="25">
        <f t="shared" si="10"/>
        <v>4183.4399999999996</v>
      </c>
      <c r="O61" s="25"/>
      <c r="P61" s="7">
        <f t="shared" si="11"/>
        <v>3107.5</v>
      </c>
      <c r="Q61" s="9">
        <f t="shared" si="12"/>
        <v>-1075.9399999999996</v>
      </c>
    </row>
    <row r="62" spans="10:17" ht="15.75" thickBot="1">
      <c r="J62" s="62">
        <v>57.5</v>
      </c>
      <c r="K62" s="63"/>
      <c r="L62" s="63">
        <f>55</f>
        <v>55</v>
      </c>
      <c r="M62" s="63"/>
      <c r="N62" s="25">
        <f t="shared" si="10"/>
        <v>4183.4399999999996</v>
      </c>
      <c r="O62" s="25"/>
      <c r="P62" s="7">
        <f t="shared" si="11"/>
        <v>3162.5</v>
      </c>
      <c r="Q62" s="9">
        <f t="shared" si="12"/>
        <v>-1020.9399999999996</v>
      </c>
    </row>
    <row r="63" spans="10:17" ht="15.75" thickBot="1">
      <c r="J63" s="62">
        <v>58.5</v>
      </c>
      <c r="K63" s="63"/>
      <c r="L63" s="63">
        <f>55</f>
        <v>55</v>
      </c>
      <c r="M63" s="63"/>
      <c r="N63" s="25">
        <f t="shared" si="10"/>
        <v>4183.4399999999996</v>
      </c>
      <c r="O63" s="25"/>
      <c r="P63" s="7">
        <f t="shared" si="11"/>
        <v>3217.5</v>
      </c>
      <c r="Q63" s="9">
        <f t="shared" si="12"/>
        <v>-965.9399999999996</v>
      </c>
    </row>
    <row r="64" spans="10:17" ht="15.75" thickBot="1">
      <c r="J64" s="62">
        <v>59.5</v>
      </c>
      <c r="K64" s="63"/>
      <c r="L64" s="63">
        <f>55</f>
        <v>55</v>
      </c>
      <c r="M64" s="63"/>
      <c r="N64" s="25">
        <f t="shared" si="10"/>
        <v>4183.4399999999996</v>
      </c>
      <c r="O64" s="25"/>
      <c r="P64" s="7">
        <f t="shared" si="11"/>
        <v>3272.5</v>
      </c>
      <c r="Q64" s="9">
        <f t="shared" si="12"/>
        <v>-910.9399999999996</v>
      </c>
    </row>
    <row r="65" spans="10:17" ht="15.75" thickBot="1">
      <c r="J65" s="62">
        <v>60.5</v>
      </c>
      <c r="K65" s="63"/>
      <c r="L65" s="63">
        <f>55</f>
        <v>55</v>
      </c>
      <c r="M65" s="63"/>
      <c r="N65" s="25">
        <f t="shared" si="10"/>
        <v>4183.4399999999996</v>
      </c>
      <c r="O65" s="25"/>
      <c r="P65" s="7">
        <f t="shared" si="11"/>
        <v>3327.5</v>
      </c>
      <c r="Q65" s="9">
        <f t="shared" si="12"/>
        <v>-855.9399999999996</v>
      </c>
    </row>
    <row r="66" spans="10:17" ht="15.75" thickBot="1">
      <c r="J66" s="62">
        <v>61.5</v>
      </c>
      <c r="K66" s="63"/>
      <c r="L66" s="63">
        <f>55</f>
        <v>55</v>
      </c>
      <c r="M66" s="63"/>
      <c r="N66" s="25">
        <f t="shared" si="10"/>
        <v>4183.4399999999996</v>
      </c>
      <c r="O66" s="25"/>
      <c r="P66" s="7">
        <f t="shared" si="11"/>
        <v>3382.5</v>
      </c>
      <c r="Q66" s="9">
        <f t="shared" si="12"/>
        <v>-800.9399999999996</v>
      </c>
    </row>
    <row r="67" spans="10:17" ht="15.75" thickBot="1">
      <c r="J67" s="82">
        <v>62.5</v>
      </c>
      <c r="K67" s="83"/>
      <c r="L67" s="83">
        <f>55</f>
        <v>55</v>
      </c>
      <c r="M67" s="83"/>
      <c r="N67" s="85">
        <f t="shared" si="10"/>
        <v>4183.4399999999996</v>
      </c>
      <c r="O67" s="85"/>
      <c r="P67" s="12">
        <f t="shared" si="11"/>
        <v>3437.5</v>
      </c>
      <c r="Q67" s="13">
        <f t="shared" si="12"/>
        <v>-745.9399999999996</v>
      </c>
    </row>
    <row r="68" spans="10:17" ht="15.75" thickBot="1">
      <c r="J68" s="62">
        <v>63.5</v>
      </c>
      <c r="K68" s="63"/>
      <c r="L68" s="63">
        <f>55</f>
        <v>55</v>
      </c>
      <c r="M68" s="63"/>
      <c r="N68" s="25">
        <f t="shared" si="10"/>
        <v>4183.4399999999996</v>
      </c>
      <c r="O68" s="25"/>
      <c r="P68" s="7">
        <f t="shared" si="11"/>
        <v>3492.5</v>
      </c>
      <c r="Q68" s="9">
        <f t="shared" si="12"/>
        <v>-690.9399999999996</v>
      </c>
    </row>
    <row r="69" spans="10:17" ht="15.75" thickBot="1">
      <c r="J69" s="62">
        <v>64.5</v>
      </c>
      <c r="K69" s="63"/>
      <c r="L69" s="63">
        <f>55</f>
        <v>55</v>
      </c>
      <c r="M69" s="63"/>
      <c r="N69" s="25">
        <f t="shared" si="10"/>
        <v>4183.4399999999996</v>
      </c>
      <c r="O69" s="25"/>
      <c r="P69" s="7">
        <f t="shared" si="11"/>
        <v>3547.5</v>
      </c>
      <c r="Q69" s="9">
        <f t="shared" si="12"/>
        <v>-635.9399999999996</v>
      </c>
    </row>
    <row r="70" spans="10:17" ht="15.75" thickBot="1">
      <c r="J70" s="62">
        <v>65.5</v>
      </c>
      <c r="K70" s="63"/>
      <c r="L70" s="63">
        <f>55</f>
        <v>55</v>
      </c>
      <c r="M70" s="63"/>
      <c r="N70" s="25">
        <f t="shared" si="10"/>
        <v>4183.4399999999996</v>
      </c>
      <c r="O70" s="25"/>
      <c r="P70" s="7">
        <f t="shared" si="11"/>
        <v>3602.5</v>
      </c>
      <c r="Q70" s="9">
        <f t="shared" si="12"/>
        <v>-580.9399999999996</v>
      </c>
    </row>
    <row r="71" spans="10:17" ht="15.75" thickBot="1">
      <c r="J71" s="80">
        <v>66.5</v>
      </c>
      <c r="K71" s="81"/>
      <c r="L71" s="81">
        <f>55</f>
        <v>55</v>
      </c>
      <c r="M71" s="81"/>
      <c r="N71" s="25">
        <f t="shared" si="10"/>
        <v>4183.4399999999996</v>
      </c>
      <c r="O71" s="25"/>
      <c r="P71" s="14">
        <f t="shared" si="11"/>
        <v>3657.5</v>
      </c>
      <c r="Q71" s="15">
        <f t="shared" si="12"/>
        <v>-525.9399999999996</v>
      </c>
    </row>
    <row r="72" spans="10:17" ht="15.75" thickBot="1">
      <c r="J72" s="62">
        <v>67.5</v>
      </c>
      <c r="K72" s="63"/>
      <c r="L72" s="63">
        <f>55</f>
        <v>55</v>
      </c>
      <c r="M72" s="63"/>
      <c r="N72" s="25">
        <f t="shared" si="10"/>
        <v>4183.4399999999996</v>
      </c>
      <c r="O72" s="25"/>
      <c r="P72" s="7">
        <f t="shared" si="11"/>
        <v>3712.5</v>
      </c>
      <c r="Q72" s="9">
        <f t="shared" si="12"/>
        <v>-470.9399999999996</v>
      </c>
    </row>
    <row r="73" spans="10:17" ht="15.75" thickBot="1">
      <c r="J73" s="62">
        <v>68.5</v>
      </c>
      <c r="K73" s="63"/>
      <c r="L73" s="63">
        <f>55</f>
        <v>55</v>
      </c>
      <c r="M73" s="63"/>
      <c r="N73" s="25">
        <f t="shared" si="10"/>
        <v>4183.4399999999996</v>
      </c>
      <c r="O73" s="25"/>
      <c r="P73" s="7">
        <f t="shared" si="11"/>
        <v>3767.5</v>
      </c>
      <c r="Q73" s="9">
        <f t="shared" si="12"/>
        <v>-415.9399999999996</v>
      </c>
    </row>
    <row r="74" spans="10:17" ht="15.75" thickBot="1">
      <c r="J74" s="62">
        <v>69.5</v>
      </c>
      <c r="K74" s="63"/>
      <c r="L74" s="63">
        <f>55</f>
        <v>55</v>
      </c>
      <c r="M74" s="63"/>
      <c r="N74" s="25">
        <f t="shared" si="10"/>
        <v>4183.4399999999996</v>
      </c>
      <c r="O74" s="25"/>
      <c r="P74" s="7">
        <f t="shared" si="11"/>
        <v>3822.5</v>
      </c>
      <c r="Q74" s="9">
        <f t="shared" si="12"/>
        <v>-360.9399999999996</v>
      </c>
    </row>
    <row r="75" spans="10:17" ht="15.75" thickBot="1">
      <c r="J75" s="62">
        <v>70.5</v>
      </c>
      <c r="K75" s="63"/>
      <c r="L75" s="63">
        <f>55</f>
        <v>55</v>
      </c>
      <c r="M75" s="63"/>
      <c r="N75" s="25">
        <f t="shared" si="10"/>
        <v>4183.4399999999996</v>
      </c>
      <c r="O75" s="25"/>
      <c r="P75" s="7">
        <f t="shared" si="11"/>
        <v>3877.5</v>
      </c>
      <c r="Q75" s="9">
        <f t="shared" si="12"/>
        <v>-305.9399999999996</v>
      </c>
    </row>
    <row r="76" spans="10:17" ht="15.75" thickBot="1">
      <c r="J76" s="80">
        <v>71.5</v>
      </c>
      <c r="K76" s="81"/>
      <c r="L76" s="63">
        <f>55</f>
        <v>55</v>
      </c>
      <c r="M76" s="63"/>
      <c r="N76" s="25">
        <f t="shared" si="10"/>
        <v>4183.4399999999996</v>
      </c>
      <c r="O76" s="25"/>
      <c r="P76" s="14">
        <f t="shared" si="11"/>
        <v>3932.5</v>
      </c>
      <c r="Q76" s="15">
        <f t="shared" si="12"/>
        <v>-250.9399999999996</v>
      </c>
    </row>
    <row r="77" spans="10:17" ht="15.75" thickBot="1">
      <c r="J77" s="62">
        <v>72.5</v>
      </c>
      <c r="K77" s="63"/>
      <c r="L77" s="63">
        <f>55</f>
        <v>55</v>
      </c>
      <c r="M77" s="63"/>
      <c r="N77" s="25">
        <f t="shared" si="10"/>
        <v>4183.4399999999996</v>
      </c>
      <c r="O77" s="25"/>
      <c r="P77" s="7">
        <f t="shared" si="11"/>
        <v>3987.5</v>
      </c>
      <c r="Q77" s="9">
        <f t="shared" si="12"/>
        <v>-195.9399999999996</v>
      </c>
    </row>
    <row r="78" spans="10:17" ht="15.75" thickBot="1">
      <c r="J78" s="62">
        <v>73.5</v>
      </c>
      <c r="K78" s="63"/>
      <c r="L78" s="63">
        <f>55</f>
        <v>55</v>
      </c>
      <c r="M78" s="63"/>
      <c r="N78" s="25">
        <f t="shared" si="10"/>
        <v>4183.4399999999996</v>
      </c>
      <c r="O78" s="25"/>
      <c r="P78" s="7">
        <f t="shared" si="11"/>
        <v>4042.5</v>
      </c>
      <c r="Q78" s="9">
        <f t="shared" si="12"/>
        <v>-140.9399999999996</v>
      </c>
    </row>
    <row r="79" spans="10:17" ht="15.75" thickBot="1">
      <c r="J79" s="62">
        <v>74.5</v>
      </c>
      <c r="K79" s="63"/>
      <c r="L79" s="63">
        <f>55</f>
        <v>55</v>
      </c>
      <c r="M79" s="63"/>
      <c r="N79" s="25">
        <f t="shared" si="10"/>
        <v>4183.4399999999996</v>
      </c>
      <c r="O79" s="25"/>
      <c r="P79" s="7">
        <f t="shared" si="11"/>
        <v>4097.5</v>
      </c>
      <c r="Q79" s="9">
        <f t="shared" si="12"/>
        <v>-85.9399999999996</v>
      </c>
    </row>
    <row r="80" spans="10:17" ht="15.75" thickBot="1">
      <c r="J80" s="62">
        <v>75.5</v>
      </c>
      <c r="K80" s="63"/>
      <c r="L80" s="63">
        <f>55</f>
        <v>55</v>
      </c>
      <c r="M80" s="63"/>
      <c r="N80" s="25">
        <f t="shared" si="10"/>
        <v>4183.4399999999996</v>
      </c>
      <c r="O80" s="25"/>
      <c r="P80" s="7">
        <f t="shared" si="11"/>
        <v>4152.5</v>
      </c>
      <c r="Q80" s="9">
        <f t="shared" si="12"/>
        <v>-30.9399999999996</v>
      </c>
    </row>
    <row r="81" spans="10:17" ht="15.75" thickBot="1">
      <c r="J81" s="82">
        <v>76.5</v>
      </c>
      <c r="K81" s="83"/>
      <c r="L81" s="83">
        <f>55</f>
        <v>55</v>
      </c>
      <c r="M81" s="83"/>
      <c r="N81" s="85">
        <f t="shared" si="10"/>
        <v>4183.4399999999996</v>
      </c>
      <c r="O81" s="85"/>
      <c r="P81" s="12">
        <f t="shared" si="11"/>
        <v>4207.5</v>
      </c>
      <c r="Q81" s="10">
        <f t="shared" si="12"/>
        <v>24.0600000000004</v>
      </c>
    </row>
    <row r="82" spans="10:17" ht="15.75" thickBot="1">
      <c r="J82" s="62">
        <v>77.5</v>
      </c>
      <c r="K82" s="63"/>
      <c r="L82" s="63">
        <f>55</f>
        <v>55</v>
      </c>
      <c r="M82" s="63"/>
      <c r="N82" s="25">
        <f t="shared" si="10"/>
        <v>4183.4399999999996</v>
      </c>
      <c r="O82" s="25"/>
      <c r="P82" s="7">
        <f t="shared" si="11"/>
        <v>4262.5</v>
      </c>
      <c r="Q82" s="11">
        <f t="shared" si="12"/>
        <v>79.0600000000004</v>
      </c>
    </row>
    <row r="83" spans="10:17" ht="15.75" thickBot="1">
      <c r="J83" s="62">
        <v>78.5</v>
      </c>
      <c r="K83" s="63"/>
      <c r="L83" s="63">
        <f>55</f>
        <v>55</v>
      </c>
      <c r="M83" s="63"/>
      <c r="N83" s="25">
        <f t="shared" si="10"/>
        <v>4183.4399999999996</v>
      </c>
      <c r="O83" s="25"/>
      <c r="P83" s="7">
        <f t="shared" si="11"/>
        <v>4317.5</v>
      </c>
      <c r="Q83" s="11">
        <f t="shared" si="12"/>
        <v>134.0600000000004</v>
      </c>
    </row>
    <row r="84" spans="10:17">
      <c r="J84" s="62">
        <v>79.5</v>
      </c>
      <c r="K84" s="63"/>
      <c r="L84" s="63">
        <f>55</f>
        <v>55</v>
      </c>
      <c r="M84" s="63"/>
      <c r="N84" s="25">
        <f t="shared" si="10"/>
        <v>4183.4399999999996</v>
      </c>
      <c r="O84" s="25"/>
      <c r="P84" s="7">
        <f t="shared" si="11"/>
        <v>4372.5</v>
      </c>
      <c r="Q84" s="11">
        <f t="shared" si="12"/>
        <v>189.0600000000004</v>
      </c>
    </row>
    <row r="100" spans="10:11">
      <c r="J100" s="61"/>
      <c r="K100" s="61"/>
    </row>
    <row r="101" spans="10:11">
      <c r="J101" s="61"/>
      <c r="K101" s="61"/>
    </row>
    <row r="102" spans="10:11">
      <c r="J102" s="61"/>
      <c r="K102" s="61"/>
    </row>
    <row r="103" spans="10:11">
      <c r="J103" s="61"/>
      <c r="K103" s="61"/>
    </row>
    <row r="104" spans="10:11">
      <c r="J104" s="61"/>
      <c r="K104" s="61"/>
    </row>
    <row r="105" spans="10:11">
      <c r="J105" s="61"/>
      <c r="K105" s="61"/>
    </row>
    <row r="106" spans="10:11">
      <c r="J106" s="61"/>
      <c r="K106" s="61"/>
    </row>
    <row r="107" spans="10:11">
      <c r="J107" s="61"/>
      <c r="K107" s="61"/>
    </row>
    <row r="108" spans="10:11">
      <c r="J108" s="61"/>
      <c r="K108" s="61"/>
    </row>
    <row r="109" spans="10:11">
      <c r="J109" s="61"/>
      <c r="K109" s="61"/>
    </row>
    <row r="110" spans="10:11">
      <c r="J110" s="61"/>
      <c r="K110" s="61"/>
    </row>
    <row r="111" spans="10:11">
      <c r="J111" s="61"/>
      <c r="K111" s="61"/>
    </row>
    <row r="112" spans="10:11">
      <c r="J112" s="61"/>
      <c r="K112" s="61"/>
    </row>
    <row r="113" spans="10:11">
      <c r="J113" s="61"/>
      <c r="K113" s="61"/>
    </row>
    <row r="114" spans="10:11">
      <c r="J114" s="61"/>
      <c r="K114" s="61"/>
    </row>
    <row r="115" spans="10:11">
      <c r="J115" s="61"/>
      <c r="K115" s="61"/>
    </row>
    <row r="116" spans="10:11">
      <c r="J116" s="61"/>
      <c r="K116" s="61"/>
    </row>
    <row r="117" spans="10:11">
      <c r="J117" s="61"/>
      <c r="K117" s="61"/>
    </row>
    <row r="118" spans="10:11">
      <c r="J118" s="61"/>
      <c r="K118" s="61"/>
    </row>
    <row r="119" spans="10:11">
      <c r="J119" s="61"/>
      <c r="K119" s="61"/>
    </row>
    <row r="120" spans="10:11">
      <c r="J120" s="61"/>
      <c r="K120" s="61"/>
    </row>
    <row r="121" spans="10:11">
      <c r="J121" s="61"/>
      <c r="K121" s="61"/>
    </row>
    <row r="122" spans="10:11">
      <c r="J122" s="61"/>
      <c r="K122" s="61"/>
    </row>
    <row r="123" spans="10:11">
      <c r="J123" s="61"/>
      <c r="K123" s="61"/>
    </row>
    <row r="124" spans="10:11">
      <c r="J124" s="61"/>
      <c r="K124" s="61"/>
    </row>
    <row r="125" spans="10:11">
      <c r="J125" s="61"/>
      <c r="K125" s="61"/>
    </row>
    <row r="126" spans="10:11">
      <c r="J126" s="61"/>
      <c r="K126" s="61"/>
    </row>
    <row r="127" spans="10:11">
      <c r="J127" s="61"/>
      <c r="K127" s="61"/>
    </row>
    <row r="128" spans="10:11">
      <c r="J128" s="61"/>
      <c r="K128" s="61"/>
    </row>
    <row r="129" spans="10:11">
      <c r="J129" s="61"/>
      <c r="K129" s="61"/>
    </row>
    <row r="130" spans="10:11">
      <c r="J130" s="61"/>
      <c r="K130" s="61"/>
    </row>
    <row r="131" spans="10:11">
      <c r="J131" s="61"/>
      <c r="K131" s="61"/>
    </row>
    <row r="132" spans="10:11">
      <c r="J132" s="61"/>
      <c r="K132" s="61"/>
    </row>
    <row r="133" spans="10:11">
      <c r="J133" s="61"/>
      <c r="K133" s="61"/>
    </row>
    <row r="134" spans="10:11">
      <c r="J134" s="61"/>
      <c r="K134" s="61"/>
    </row>
    <row r="135" spans="10:11">
      <c r="J135" s="61"/>
      <c r="K135" s="61"/>
    </row>
    <row r="136" spans="10:11">
      <c r="J136" s="61"/>
      <c r="K136" s="61"/>
    </row>
    <row r="137" spans="10:11">
      <c r="J137" s="61"/>
      <c r="K137" s="61"/>
    </row>
    <row r="138" spans="10:11">
      <c r="J138" s="61"/>
      <c r="K138" s="61"/>
    </row>
    <row r="139" spans="10:11">
      <c r="J139" s="61"/>
      <c r="K139" s="61"/>
    </row>
    <row r="140" spans="10:11">
      <c r="J140" s="61"/>
      <c r="K140" s="61"/>
    </row>
  </sheetData>
  <mergeCells count="307">
    <mergeCell ref="L83:M83"/>
    <mergeCell ref="N83:O83"/>
    <mergeCell ref="L84:M84"/>
    <mergeCell ref="N84:O84"/>
    <mergeCell ref="L80:M80"/>
    <mergeCell ref="N80:O80"/>
    <mergeCell ref="L81:M81"/>
    <mergeCell ref="N81:O81"/>
    <mergeCell ref="L82:M82"/>
    <mergeCell ref="N82:O82"/>
    <mergeCell ref="L77:M77"/>
    <mergeCell ref="N77:O77"/>
    <mergeCell ref="L78:M78"/>
    <mergeCell ref="N78:O78"/>
    <mergeCell ref="L79:M79"/>
    <mergeCell ref="N79:O79"/>
    <mergeCell ref="L74:M74"/>
    <mergeCell ref="N74:O74"/>
    <mergeCell ref="L75:M75"/>
    <mergeCell ref="N75:O75"/>
    <mergeCell ref="L76:M76"/>
    <mergeCell ref="N76:O76"/>
    <mergeCell ref="L71:M71"/>
    <mergeCell ref="N71:O71"/>
    <mergeCell ref="L72:M72"/>
    <mergeCell ref="N72:O72"/>
    <mergeCell ref="L73:M73"/>
    <mergeCell ref="N73:O73"/>
    <mergeCell ref="L68:M68"/>
    <mergeCell ref="N68:O68"/>
    <mergeCell ref="L69:M69"/>
    <mergeCell ref="N69:O69"/>
    <mergeCell ref="L70:M70"/>
    <mergeCell ref="N70:O70"/>
    <mergeCell ref="L65:M65"/>
    <mergeCell ref="N65:O65"/>
    <mergeCell ref="L66:M66"/>
    <mergeCell ref="N66:O66"/>
    <mergeCell ref="L67:M67"/>
    <mergeCell ref="N67:O67"/>
    <mergeCell ref="L62:M62"/>
    <mergeCell ref="N62:O62"/>
    <mergeCell ref="L63:M63"/>
    <mergeCell ref="N63:O63"/>
    <mergeCell ref="L64:M64"/>
    <mergeCell ref="N64:O64"/>
    <mergeCell ref="L59:M59"/>
    <mergeCell ref="N59:O59"/>
    <mergeCell ref="L60:M60"/>
    <mergeCell ref="N60:O60"/>
    <mergeCell ref="L61:M61"/>
    <mergeCell ref="N61:O61"/>
    <mergeCell ref="L56:M56"/>
    <mergeCell ref="N56:O56"/>
    <mergeCell ref="L57:M57"/>
    <mergeCell ref="N57:O57"/>
    <mergeCell ref="L58:M58"/>
    <mergeCell ref="N58:O58"/>
    <mergeCell ref="P3:P5"/>
    <mergeCell ref="Q3:Q5"/>
    <mergeCell ref="N26:O26"/>
    <mergeCell ref="N25:O25"/>
    <mergeCell ref="N24:O24"/>
    <mergeCell ref="N23:O23"/>
    <mergeCell ref="N22:O22"/>
    <mergeCell ref="J26:K26"/>
    <mergeCell ref="N16:O16"/>
    <mergeCell ref="N17:O17"/>
    <mergeCell ref="N18:O18"/>
    <mergeCell ref="N19:O19"/>
    <mergeCell ref="N20:O20"/>
    <mergeCell ref="N11:O11"/>
    <mergeCell ref="N12:O12"/>
    <mergeCell ref="N13:O13"/>
    <mergeCell ref="N14:O14"/>
    <mergeCell ref="N15:O15"/>
    <mergeCell ref="N7:O7"/>
    <mergeCell ref="N6:O6"/>
    <mergeCell ref="N8:O8"/>
    <mergeCell ref="N31:O31"/>
    <mergeCell ref="N30:O30"/>
    <mergeCell ref="N29:O29"/>
    <mergeCell ref="N28:O28"/>
    <mergeCell ref="N27:O27"/>
    <mergeCell ref="N36:O36"/>
    <mergeCell ref="N35:O35"/>
    <mergeCell ref="N34:O34"/>
    <mergeCell ref="N33:O33"/>
    <mergeCell ref="N32:O32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L46:M46"/>
    <mergeCell ref="L41:M41"/>
    <mergeCell ref="L42:M42"/>
    <mergeCell ref="L43:M43"/>
    <mergeCell ref="L44:M44"/>
    <mergeCell ref="L45:M45"/>
    <mergeCell ref="L36:M36"/>
    <mergeCell ref="L37:M37"/>
    <mergeCell ref="L38:M38"/>
    <mergeCell ref="L39:M39"/>
    <mergeCell ref="L40:M40"/>
    <mergeCell ref="L31:M31"/>
    <mergeCell ref="L32:M32"/>
    <mergeCell ref="L33:M33"/>
    <mergeCell ref="L34:M34"/>
    <mergeCell ref="L35:M35"/>
    <mergeCell ref="L26:M26"/>
    <mergeCell ref="L27:M27"/>
    <mergeCell ref="L28:M28"/>
    <mergeCell ref="L29:M29"/>
    <mergeCell ref="L30:M30"/>
    <mergeCell ref="J136:K136"/>
    <mergeCell ref="J137:K137"/>
    <mergeCell ref="J138:K138"/>
    <mergeCell ref="J139:K139"/>
    <mergeCell ref="J140:K140"/>
    <mergeCell ref="J131:K131"/>
    <mergeCell ref="J132:K132"/>
    <mergeCell ref="J133:K133"/>
    <mergeCell ref="J134:K134"/>
    <mergeCell ref="J135:K135"/>
    <mergeCell ref="J126:K126"/>
    <mergeCell ref="J127:K127"/>
    <mergeCell ref="J128:K128"/>
    <mergeCell ref="J129:K129"/>
    <mergeCell ref="J130:K130"/>
    <mergeCell ref="J121:K121"/>
    <mergeCell ref="J122:K122"/>
    <mergeCell ref="J123:K123"/>
    <mergeCell ref="J124:K124"/>
    <mergeCell ref="J125:K125"/>
    <mergeCell ref="J116:K116"/>
    <mergeCell ref="J117:K117"/>
    <mergeCell ref="J118:K118"/>
    <mergeCell ref="J119:K119"/>
    <mergeCell ref="J120:K120"/>
    <mergeCell ref="J111:K111"/>
    <mergeCell ref="J112:K112"/>
    <mergeCell ref="J113:K113"/>
    <mergeCell ref="J114:K114"/>
    <mergeCell ref="J115:K115"/>
    <mergeCell ref="J106:K106"/>
    <mergeCell ref="J107:K107"/>
    <mergeCell ref="J108:K108"/>
    <mergeCell ref="J109:K109"/>
    <mergeCell ref="J110:K110"/>
    <mergeCell ref="J101:K101"/>
    <mergeCell ref="J102:K102"/>
    <mergeCell ref="J103:K103"/>
    <mergeCell ref="J104:K104"/>
    <mergeCell ref="J105:K105"/>
    <mergeCell ref="J100:K100"/>
    <mergeCell ref="J81:K81"/>
    <mergeCell ref="J82:K82"/>
    <mergeCell ref="J83:K83"/>
    <mergeCell ref="J84:K84"/>
    <mergeCell ref="J76:K76"/>
    <mergeCell ref="J77:K77"/>
    <mergeCell ref="J78:K78"/>
    <mergeCell ref="J79:K79"/>
    <mergeCell ref="J80:K80"/>
    <mergeCell ref="J71:K71"/>
    <mergeCell ref="J72:K72"/>
    <mergeCell ref="J73:K73"/>
    <mergeCell ref="J74:K74"/>
    <mergeCell ref="J75:K75"/>
    <mergeCell ref="J66:K66"/>
    <mergeCell ref="J67:K67"/>
    <mergeCell ref="J68:K68"/>
    <mergeCell ref="J69:K69"/>
    <mergeCell ref="J70:K70"/>
    <mergeCell ref="J61:K61"/>
    <mergeCell ref="J62:K62"/>
    <mergeCell ref="J63:K63"/>
    <mergeCell ref="J64:K64"/>
    <mergeCell ref="J65:K65"/>
    <mergeCell ref="J56:K56"/>
    <mergeCell ref="J57:K57"/>
    <mergeCell ref="J58:K58"/>
    <mergeCell ref="J59:K59"/>
    <mergeCell ref="J60:K60"/>
    <mergeCell ref="J55:K55"/>
    <mergeCell ref="J50:Q51"/>
    <mergeCell ref="J52:K54"/>
    <mergeCell ref="L52:M54"/>
    <mergeCell ref="N52:O54"/>
    <mergeCell ref="P52:P54"/>
    <mergeCell ref="Q52:Q54"/>
    <mergeCell ref="L55:M55"/>
    <mergeCell ref="N55:O55"/>
    <mergeCell ref="J46:K46"/>
    <mergeCell ref="J47:K47"/>
    <mergeCell ref="J48:K48"/>
    <mergeCell ref="J49:K49"/>
    <mergeCell ref="J41:K41"/>
    <mergeCell ref="J42:K42"/>
    <mergeCell ref="J43:K43"/>
    <mergeCell ref="J44:K44"/>
    <mergeCell ref="J45:K45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35:K35"/>
    <mergeCell ref="J27:K27"/>
    <mergeCell ref="J28:K28"/>
    <mergeCell ref="J29:K29"/>
    <mergeCell ref="J30:K30"/>
    <mergeCell ref="N21:O21"/>
    <mergeCell ref="J22:K22"/>
    <mergeCell ref="J23:K23"/>
    <mergeCell ref="J24:K24"/>
    <mergeCell ref="J25:K25"/>
    <mergeCell ref="L22:M22"/>
    <mergeCell ref="L23:M23"/>
    <mergeCell ref="L24:M24"/>
    <mergeCell ref="L25:M25"/>
    <mergeCell ref="J21:K21"/>
    <mergeCell ref="L17:M17"/>
    <mergeCell ref="L18:M18"/>
    <mergeCell ref="L19:M19"/>
    <mergeCell ref="L20:M20"/>
    <mergeCell ref="L21:M21"/>
    <mergeCell ref="L12:M12"/>
    <mergeCell ref="L13:M13"/>
    <mergeCell ref="L14:M14"/>
    <mergeCell ref="L15:M15"/>
    <mergeCell ref="L16:M16"/>
    <mergeCell ref="J17:K17"/>
    <mergeCell ref="J18:K18"/>
    <mergeCell ref="J19:K19"/>
    <mergeCell ref="J20:K20"/>
    <mergeCell ref="J12:K12"/>
    <mergeCell ref="J13:K13"/>
    <mergeCell ref="J14:K14"/>
    <mergeCell ref="J15:K15"/>
    <mergeCell ref="J16:K16"/>
    <mergeCell ref="G28:G29"/>
    <mergeCell ref="A28:F29"/>
    <mergeCell ref="A23:G24"/>
    <mergeCell ref="A25:D25"/>
    <mergeCell ref="A26:D27"/>
    <mergeCell ref="E26:E27"/>
    <mergeCell ref="F26:F27"/>
    <mergeCell ref="G26:G27"/>
    <mergeCell ref="A1:G2"/>
    <mergeCell ref="F4:F5"/>
    <mergeCell ref="G4:G5"/>
    <mergeCell ref="F6:F7"/>
    <mergeCell ref="A6:D7"/>
    <mergeCell ref="E6:E7"/>
    <mergeCell ref="A4:D5"/>
    <mergeCell ref="E4:E5"/>
    <mergeCell ref="A3:D3"/>
    <mergeCell ref="A14:F15"/>
    <mergeCell ref="G6:G7"/>
    <mergeCell ref="F8:F9"/>
    <mergeCell ref="G8:G9"/>
    <mergeCell ref="A12:D13"/>
    <mergeCell ref="E12:E13"/>
    <mergeCell ref="A8:D9"/>
    <mergeCell ref="E8:E9"/>
    <mergeCell ref="A10:D11"/>
    <mergeCell ref="E10:E11"/>
    <mergeCell ref="J6:K6"/>
    <mergeCell ref="L6:M6"/>
    <mergeCell ref="J1:Q2"/>
    <mergeCell ref="L7:M7"/>
    <mergeCell ref="L8:M8"/>
    <mergeCell ref="L9:M9"/>
    <mergeCell ref="L10:M10"/>
    <mergeCell ref="L11:M11"/>
    <mergeCell ref="J7:K7"/>
    <mergeCell ref="J8:K8"/>
    <mergeCell ref="J9:K9"/>
    <mergeCell ref="J10:K10"/>
    <mergeCell ref="J11:K11"/>
    <mergeCell ref="N9:O9"/>
    <mergeCell ref="N10:O10"/>
    <mergeCell ref="J3:K5"/>
    <mergeCell ref="L3:M5"/>
    <mergeCell ref="N3:O5"/>
    <mergeCell ref="G14:G15"/>
    <mergeCell ref="H4:H5"/>
    <mergeCell ref="H6:H7"/>
    <mergeCell ref="H8:H9"/>
    <mergeCell ref="H10:H11"/>
    <mergeCell ref="H12:H13"/>
    <mergeCell ref="H14:H15"/>
    <mergeCell ref="F10:F11"/>
    <mergeCell ref="G10:G11"/>
    <mergeCell ref="F12:F13"/>
    <mergeCell ref="G12:G13"/>
  </mergeCell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2017-08-10T16:07:23Z</dcterms:modified>
</cp:coreProperties>
</file>