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oct 04" sheetId="1" r:id="rId1"/>
    <sheet name="Detalles" sheetId="2" r:id="rId2"/>
    <sheet name="Balance oct" sheetId="3" r:id="rId3"/>
    <sheet name=" Fondos" sheetId="4" r:id="rId4"/>
  </sheets>
  <externalReferences>
    <externalReference r:id="rId7"/>
  </externalReferences>
  <definedNames>
    <definedName name="_xlnm.Print_Area" localSheetId="2">'Balance oct'!$A$1:$J$76</definedName>
    <definedName name="_xlnm.Print_Area" localSheetId="1">'Detalles'!$A$1:$G$68</definedName>
    <definedName name="_xlnm.Print_Area" localSheetId="0">'oct 04'!$A$1:$H$71</definedName>
  </definedNames>
  <calcPr fullCalcOnLoad="1"/>
</workbook>
</file>

<file path=xl/sharedStrings.xml><?xml version="1.0" encoding="utf-8"?>
<sst xmlns="http://schemas.openxmlformats.org/spreadsheetml/2006/main" count="315" uniqueCount="235">
  <si>
    <t>INGRESOS:</t>
  </si>
  <si>
    <t>DESEMBOLSOS:</t>
  </si>
  <si>
    <t>subtotal combustible</t>
  </si>
  <si>
    <t>subtotal agrícolas</t>
  </si>
  <si>
    <t>subtotal coope 2º grado</t>
  </si>
  <si>
    <t>subtotal otros gastos</t>
  </si>
  <si>
    <t>TOTAL INGRESOS:</t>
  </si>
  <si>
    <t>subtotal distribución red</t>
  </si>
  <si>
    <t>subtotal aport.a fondos</t>
  </si>
  <si>
    <t>subtotal autobus</t>
  </si>
  <si>
    <t>Desbrozadora:</t>
  </si>
  <si>
    <t>Motoazada:</t>
  </si>
  <si>
    <t>Total Autobus</t>
  </si>
  <si>
    <t>1. Asignaciones</t>
  </si>
  <si>
    <t>4. Arrendamientos</t>
  </si>
  <si>
    <t xml:space="preserve">   - Casa/Almacén</t>
  </si>
  <si>
    <t>subtotal arrendamientos</t>
  </si>
  <si>
    <t>5. Agrícolas</t>
  </si>
  <si>
    <t xml:space="preserve">   - Labores</t>
  </si>
  <si>
    <t xml:space="preserve">   - Estiercol</t>
  </si>
  <si>
    <t>6. Coope 2º Grado</t>
  </si>
  <si>
    <t>8. Pago de Deudas</t>
  </si>
  <si>
    <t>subtotal pago de deudas</t>
  </si>
  <si>
    <t>9. Inversiones</t>
  </si>
  <si>
    <t>10. Aportaciones a Fondos</t>
  </si>
  <si>
    <t>TOTAL DESEMBOLSOS</t>
  </si>
  <si>
    <t>(Ver Hoja 2 para detalles)</t>
  </si>
  <si>
    <t>3. Autobus</t>
  </si>
  <si>
    <t>7. Otros gastos</t>
  </si>
  <si>
    <t>1. Amort. Furgo grande</t>
  </si>
  <si>
    <t>2. Amort. Furgo peque</t>
  </si>
  <si>
    <t>3. Amort. Motoazada</t>
  </si>
  <si>
    <t>4. Averías</t>
  </si>
  <si>
    <t>A. Cuotas</t>
  </si>
  <si>
    <t>B. Distribución de la Red</t>
  </si>
  <si>
    <t>subtotal aport.solid.</t>
  </si>
  <si>
    <t>subtotal ac.col.</t>
  </si>
  <si>
    <t>subtotal otros</t>
  </si>
  <si>
    <t>C. Aportaciones Solidarias de Personas/Grupos</t>
  </si>
  <si>
    <t>D. Acciones Colectivas del BAH</t>
  </si>
  <si>
    <t>E. Otros Ingresos</t>
  </si>
  <si>
    <t>Furgo Grande (Boxer):</t>
  </si>
  <si>
    <t>2. Combustible/Aceite</t>
  </si>
  <si>
    <t>2. Combustible/Aceite:</t>
  </si>
  <si>
    <t>3. Autobus:</t>
  </si>
  <si>
    <r>
      <t xml:space="preserve">   - Plantel y Semillas </t>
    </r>
    <r>
      <rPr>
        <sz val="9"/>
        <rFont val="Arial"/>
        <family val="2"/>
      </rPr>
      <t>(ver Hoja 2)</t>
    </r>
  </si>
  <si>
    <t>Total Agrícolas</t>
  </si>
  <si>
    <t>7. Otros Gastos</t>
  </si>
  <si>
    <t>Total otros Gastos</t>
  </si>
  <si>
    <t>subtotal</t>
  </si>
  <si>
    <t>Gasolina</t>
  </si>
  <si>
    <t>subtotal inversiones</t>
  </si>
  <si>
    <t>INGRESOS</t>
  </si>
  <si>
    <t>B. Distribución Red</t>
  </si>
  <si>
    <t>C. Aport. Solid Pers/Grup.</t>
  </si>
  <si>
    <t>E. Otros</t>
  </si>
  <si>
    <t>TOTAL INGRESOS</t>
  </si>
  <si>
    <t>DESEMBOLSOS</t>
  </si>
  <si>
    <t>2. Combustible</t>
  </si>
  <si>
    <t>3. Transporte</t>
  </si>
  <si>
    <t>6. Coope 2º</t>
  </si>
  <si>
    <t>7. Otros</t>
  </si>
  <si>
    <t>8. Pago de deudas</t>
  </si>
  <si>
    <t>10. Aport.a fondos</t>
  </si>
  <si>
    <t>Caja inicio mes</t>
  </si>
  <si>
    <t>Actividad del mes</t>
  </si>
  <si>
    <t>Caja final de mes</t>
  </si>
  <si>
    <t>Plantel y semilla:</t>
  </si>
  <si>
    <t>Labores:</t>
  </si>
  <si>
    <t>Estiercol:</t>
  </si>
  <si>
    <t>TOTAL</t>
  </si>
  <si>
    <t>Vallecas</t>
  </si>
  <si>
    <t>D. Acciones Colectivas BAH</t>
  </si>
  <si>
    <t>MOVIMIENTOS DE CAJA:</t>
  </si>
  <si>
    <t>MOVIMIENTOS DE FONDOS:</t>
  </si>
  <si>
    <t xml:space="preserve">    Fondo</t>
  </si>
  <si>
    <t>Inicio mes</t>
  </si>
  <si>
    <t>Aport. mes</t>
  </si>
  <si>
    <t>Final mes</t>
  </si>
  <si>
    <t>1. Furgo grande</t>
  </si>
  <si>
    <t>2. Furgo peque</t>
  </si>
  <si>
    <t>3. Motoazada</t>
  </si>
  <si>
    <t>5. 1/4 jornada</t>
  </si>
  <si>
    <t>6. Cooperativa</t>
  </si>
  <si>
    <t xml:space="preserve">    TOTAL</t>
  </si>
  <si>
    <t>Coches particulares:</t>
  </si>
  <si>
    <t>Estrecho</t>
  </si>
  <si>
    <t>Diferencia (pos/neg):</t>
  </si>
  <si>
    <t>Diferencia (posi/nega/tiva):</t>
  </si>
  <si>
    <t>DESEMBOLSOS CORRIENTES</t>
  </si>
  <si>
    <t>INGRESOS CORRIENTES</t>
  </si>
  <si>
    <t>TOT. DESEMB. CORRIENTES:</t>
  </si>
  <si>
    <t>TOT. INGRES. CORRIENTES:</t>
  </si>
  <si>
    <t>Resumen de todos los conceptos:</t>
  </si>
  <si>
    <t>Resumen de los desembolsos e ingresos corrientes:</t>
  </si>
  <si>
    <t>DEUDAS A FINAL DE MES:</t>
  </si>
  <si>
    <t>Debemos:</t>
  </si>
  <si>
    <t>Nos deben:</t>
  </si>
  <si>
    <t>no debemos nada</t>
  </si>
  <si>
    <t>Total Combust./Aceite</t>
  </si>
  <si>
    <t>2. Aravaca (11x37)</t>
  </si>
  <si>
    <t>4. Elipa/Gato Negro (6x37)</t>
  </si>
  <si>
    <t>5. Estrecho (7x37)</t>
  </si>
  <si>
    <t>6. Guinda (13x32,5)</t>
  </si>
  <si>
    <t>8. Lavapiés (21x37)</t>
  </si>
  <si>
    <t>9. Prospe (16x37)</t>
  </si>
  <si>
    <t>5. Fdo 1/4 jda</t>
  </si>
  <si>
    <t>6. Fdo Cooperativo</t>
  </si>
  <si>
    <t>no nos deben nada</t>
  </si>
  <si>
    <t>Gasoleo</t>
  </si>
  <si>
    <t>Rover:</t>
  </si>
  <si>
    <t>Amb-Per</t>
  </si>
  <si>
    <t>Mad-Per</t>
  </si>
  <si>
    <t>Per-Mad</t>
  </si>
  <si>
    <t>Per-Amb</t>
  </si>
  <si>
    <t>CGT</t>
  </si>
  <si>
    <t>Prospe</t>
  </si>
  <si>
    <t>7. Lavandería (11x37)</t>
  </si>
  <si>
    <t>BAH Perales - Cuentas octubre 2004</t>
  </si>
  <si>
    <t>1. Alberto (3/4)</t>
  </si>
  <si>
    <t>subtotal asignaciones (5¼)</t>
  </si>
  <si>
    <t>30,08,04</t>
  </si>
  <si>
    <t>14,09,04</t>
  </si>
  <si>
    <t>21,09,04</t>
  </si>
  <si>
    <t>27,09,04</t>
  </si>
  <si>
    <t>30,09,04</t>
  </si>
  <si>
    <t>04,10,04</t>
  </si>
  <si>
    <t>Pelotilla:</t>
  </si>
  <si>
    <t>11,10,04</t>
  </si>
  <si>
    <t>12,10,04</t>
  </si>
  <si>
    <t>13,10,04</t>
  </si>
  <si>
    <t>19,10,04</t>
  </si>
  <si>
    <t>21,10,04</t>
  </si>
  <si>
    <t>01,09,04</t>
  </si>
  <si>
    <t>02,09,04</t>
  </si>
  <si>
    <t>03,09,04</t>
  </si>
  <si>
    <t>16,09,04</t>
  </si>
  <si>
    <t>28,09,04</t>
  </si>
  <si>
    <t>29,09,04</t>
  </si>
  <si>
    <t>06,10,04</t>
  </si>
  <si>
    <t>07,10,04</t>
  </si>
  <si>
    <t>10,10,04</t>
  </si>
  <si>
    <t>50 kg ajos a €0,75</t>
  </si>
  <si>
    <t>(vendidos a La Puebla)</t>
  </si>
  <si>
    <t>mano de obra (Desguaces La Torre)</t>
  </si>
  <si>
    <t>00,00,04</t>
  </si>
  <si>
    <t>boquilla c/conectador 19-26</t>
  </si>
  <si>
    <t>bobina atirantar trenc</t>
  </si>
  <si>
    <t>rabanito largo mallorca</t>
  </si>
  <si>
    <t>cinta embalar tesa 66x50 beige</t>
  </si>
  <si>
    <t>estropajo</t>
  </si>
  <si>
    <t>18,10,04</t>
  </si>
  <si>
    <t>transporte</t>
  </si>
  <si>
    <t>14,10,04</t>
  </si>
  <si>
    <t>1 sobre rabanito datil R100G</t>
  </si>
  <si>
    <t>01,10,04</t>
  </si>
  <si>
    <t>Movil co-ope (18 ago-17 sept)</t>
  </si>
  <si>
    <t>02,07,04</t>
  </si>
  <si>
    <t>Factura agua (6 abr-30 jun)</t>
  </si>
  <si>
    <t>24,09,04</t>
  </si>
  <si>
    <t>Factura agua (30 jun-22 sept)</t>
  </si>
  <si>
    <t>Ruth:</t>
  </si>
  <si>
    <t>26,09,04</t>
  </si>
  <si>
    <t>fotocopias</t>
  </si>
  <si>
    <t>00,09,04</t>
  </si>
  <si>
    <t>Furgo Peque:</t>
  </si>
  <si>
    <t>26,10,04</t>
  </si>
  <si>
    <t>Gasolina (SMV)</t>
  </si>
  <si>
    <t>31,08,04</t>
  </si>
  <si>
    <t>Gasolina (Oli)</t>
  </si>
  <si>
    <t>89000 espinacas s.Felix</t>
  </si>
  <si>
    <t xml:space="preserve">ago-sept-oct: </t>
  </si>
  <si>
    <t>Amb-Per: 21 viajes x 2</t>
  </si>
  <si>
    <t>Per-Mad: 11 viajes x 3,5</t>
  </si>
  <si>
    <t>06,09,04</t>
  </si>
  <si>
    <t>avería Boxer (cerradura y mano de obra)</t>
  </si>
  <si>
    <t>10,09,04</t>
  </si>
  <si>
    <t>Neem</t>
  </si>
  <si>
    <t>12,09,04</t>
  </si>
  <si>
    <t>Labor patata</t>
  </si>
  <si>
    <t>22,09,04</t>
  </si>
  <si>
    <t>Ajo, blanco super (320x0,75)</t>
  </si>
  <si>
    <t>Ajo, blanco extra (45x1,10)</t>
  </si>
  <si>
    <t>cajas (21x1,20)</t>
  </si>
  <si>
    <t>avería Boxer (rótula)</t>
  </si>
  <si>
    <t>28,10,04</t>
  </si>
  <si>
    <t>cambio ruedas boxer</t>
  </si>
  <si>
    <t>Ajuste SMV sept</t>
  </si>
  <si>
    <t>31,10,04</t>
  </si>
  <si>
    <t>Ajuste SMV oct</t>
  </si>
  <si>
    <t>1 trapecio (Desguaces La Torre)</t>
  </si>
  <si>
    <t>1 palier??? (Deguaces La Torre)</t>
  </si>
  <si>
    <t>difusor riego</t>
  </si>
  <si>
    <t>1 viaje basura (20,000 kg vaquería Tielmes)</t>
  </si>
  <si>
    <t>20,10,04</t>
  </si>
  <si>
    <t>recambio sierra hierro</t>
  </si>
  <si>
    <t>hilo cuadrado, 70 m (para desbrozadora)</t>
  </si>
  <si>
    <t>cuchilla matorrales 300 (para desbrozadora)</t>
  </si>
  <si>
    <t>cuerda arranque y montaje €8; cambio aceite</t>
  </si>
  <si>
    <t>motor €6; mono de obra €20)</t>
  </si>
  <si>
    <t>Reparación motoazada (empuñadura €5,20;</t>
  </si>
  <si>
    <t>juego cuchillos cocina</t>
  </si>
  <si>
    <t>25,10,04</t>
  </si>
  <si>
    <t>subtotal cuotas (121)</t>
  </si>
  <si>
    <t>1. Alcalá - oct (11x37)</t>
  </si>
  <si>
    <t>1. Alcalá - sept (11x37)</t>
  </si>
  <si>
    <t>(deben €37)</t>
  </si>
  <si>
    <t>3. CNT (14x37)</t>
  </si>
  <si>
    <t>Elipa (ago-€5; sept-€10)</t>
  </si>
  <si>
    <t>10. Sanse (10x37)+(€37-ago)</t>
  </si>
  <si>
    <t>2. Jaime (1/2)</t>
  </si>
  <si>
    <t>3. Javi (3/4)</t>
  </si>
  <si>
    <t>4. JoséA (1/2)</t>
  </si>
  <si>
    <t>5. Julia (3/4)</t>
  </si>
  <si>
    <t>6. Kelo (jc)</t>
  </si>
  <si>
    <t>7. Ruth (jc)</t>
  </si>
  <si>
    <t>Traspaso Fdo. Averías</t>
  </si>
  <si>
    <t>7. Fdo. Tractor (donación Juanjo)</t>
  </si>
  <si>
    <t xml:space="preserve"> +45-45</t>
  </si>
  <si>
    <t>aportadas a los fondos en un 50%. Así que durante los meses de julio, agosto, septiembre y octubre las</t>
  </si>
  <si>
    <t xml:space="preserve">aportaciones han ido subiendo poco a poco hasta llegar a la cantidad acordada. </t>
  </si>
  <si>
    <t>Quedan así:</t>
  </si>
  <si>
    <t>1. Fondo Amortiz. Furgo Grande:</t>
  </si>
  <si>
    <t>2. Fondo Amortiz. Furgo Peque:</t>
  </si>
  <si>
    <t>3. Fondo Amortiz. Motoazada:</t>
  </si>
  <si>
    <t>4. Fondo Averías:</t>
  </si>
  <si>
    <t>1. Aportaciones a Fondos</t>
  </si>
  <si>
    <t xml:space="preserve">En la Asamblea Extraordinaria de junio se acordó (entre otras cosas) subir paulatinamente las cantidades </t>
  </si>
  <si>
    <t>de los €100/mes ha pasado a €150/mes</t>
  </si>
  <si>
    <t>de los €25/mes ha pasado a €40/mes</t>
  </si>
  <si>
    <t>de los €30/mes ha pasado a €45/mes</t>
  </si>
  <si>
    <t xml:space="preserve">   - Tierras (Vega del Lugar) (ver hoja 2)</t>
  </si>
  <si>
    <t>El arrendamiento de la Vega del Lugar ha sido €65 más €1 gasto bancario para la transferencia</t>
  </si>
  <si>
    <t>RESUMENES OCT 2004</t>
  </si>
  <si>
    <t>7. Tractor/Deuda Juanjo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</si>
</sst>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double"/>
      <sz val="10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2" borderId="0" xfId="0" applyNumberFormat="1" applyFill="1" applyAlignment="1">
      <alignment/>
    </xf>
    <xf numFmtId="172" fontId="5" fillId="2" borderId="0" xfId="0" applyNumberFormat="1" applyFont="1" applyFill="1" applyAlignment="1">
      <alignment/>
    </xf>
    <xf numFmtId="172" fontId="5" fillId="0" borderId="1" xfId="0" applyNumberFormat="1" applyFont="1" applyBorder="1" applyAlignment="1">
      <alignment/>
    </xf>
    <xf numFmtId="9" fontId="5" fillId="2" borderId="0" xfId="19" applyFont="1" applyFill="1" applyAlignment="1">
      <alignment/>
    </xf>
    <xf numFmtId="0" fontId="6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1" fillId="2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19" applyNumberFormat="1" applyFont="1" applyBorder="1" applyAlignment="1">
      <alignment horizontal="center"/>
    </xf>
    <xf numFmtId="172" fontId="10" fillId="0" borderId="0" xfId="19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%20CuentasSeptiembr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04"/>
      <sheetName val="Detalles"/>
      <sheetName val="Balance sept"/>
    </sheetNames>
    <sheetDataSet>
      <sheetData sheetId="2">
        <row r="38">
          <cell r="D38">
            <v>6942.340000000002</v>
          </cell>
        </row>
        <row r="43">
          <cell r="F43">
            <v>660</v>
          </cell>
        </row>
        <row r="44">
          <cell r="F44">
            <v>200</v>
          </cell>
        </row>
        <row r="45">
          <cell r="F45">
            <v>200</v>
          </cell>
        </row>
        <row r="46">
          <cell r="F46">
            <v>0</v>
          </cell>
        </row>
        <row r="47">
          <cell r="F47">
            <v>1625</v>
          </cell>
        </row>
        <row r="48">
          <cell r="F48">
            <v>4164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zoomScaleSheetLayoutView="75" workbookViewId="0" topLeftCell="A2">
      <selection activeCell="G13" sqref="G13"/>
    </sheetView>
  </sheetViews>
  <sheetFormatPr defaultColWidth="11.421875" defaultRowHeight="12.75"/>
  <cols>
    <col min="1" max="1" width="4.57421875" style="0" customWidth="1"/>
    <col min="2" max="2" width="32.421875" style="0" customWidth="1"/>
    <col min="3" max="3" width="9.140625" style="0" bestFit="1" customWidth="1"/>
    <col min="4" max="4" width="7.57421875" style="11" customWidth="1"/>
    <col min="5" max="5" width="5.8515625" style="0" customWidth="1"/>
    <col min="6" max="6" width="27.421875" style="0" customWidth="1"/>
    <col min="7" max="7" width="8.8515625" style="0" customWidth="1"/>
    <col min="8" max="8" width="10.57421875" style="11" customWidth="1"/>
    <col min="9" max="16384" width="9.140625" style="0" customWidth="1"/>
  </cols>
  <sheetData>
    <row r="1" ht="15.75">
      <c r="C1" s="14" t="s">
        <v>118</v>
      </c>
    </row>
    <row r="2" ht="12.75" customHeight="1">
      <c r="D2" s="14"/>
    </row>
    <row r="3" spans="2:8" ht="12.75" customHeight="1">
      <c r="B3" s="18" t="s">
        <v>1</v>
      </c>
      <c r="C3" s="16"/>
      <c r="D3" s="17"/>
      <c r="F3" s="18" t="s">
        <v>0</v>
      </c>
      <c r="G3" s="16"/>
      <c r="H3" s="24"/>
    </row>
    <row r="4" ht="12.75" customHeight="1">
      <c r="C4" s="11"/>
    </row>
    <row r="5" spans="2:6" ht="12.75">
      <c r="B5" s="31" t="s">
        <v>13</v>
      </c>
      <c r="C5" s="11"/>
      <c r="F5" s="31" t="s">
        <v>33</v>
      </c>
    </row>
    <row r="6" spans="1:9" ht="12.75">
      <c r="A6" s="37"/>
      <c r="B6" s="6" t="s">
        <v>119</v>
      </c>
      <c r="C6" s="11">
        <v>375</v>
      </c>
      <c r="E6" s="6"/>
      <c r="F6" s="6" t="s">
        <v>204</v>
      </c>
      <c r="G6" s="11">
        <f>11*37</f>
        <v>407</v>
      </c>
      <c r="H6" s="91"/>
      <c r="I6" s="90"/>
    </row>
    <row r="7" spans="1:9" ht="12.75">
      <c r="A7" s="37"/>
      <c r="B7" s="6" t="s">
        <v>210</v>
      </c>
      <c r="C7" s="11">
        <v>250</v>
      </c>
      <c r="E7" s="6"/>
      <c r="F7" s="6" t="s">
        <v>205</v>
      </c>
      <c r="G7" s="11">
        <f>11*37</f>
        <v>407</v>
      </c>
      <c r="H7" s="91"/>
      <c r="I7" s="90"/>
    </row>
    <row r="8" spans="1:9" ht="12.75">
      <c r="A8" s="37"/>
      <c r="B8" s="6" t="s">
        <v>211</v>
      </c>
      <c r="C8" s="11">
        <v>375</v>
      </c>
      <c r="E8" s="6"/>
      <c r="F8" s="6" t="s">
        <v>100</v>
      </c>
      <c r="G8" s="11">
        <f>10*37</f>
        <v>370</v>
      </c>
      <c r="H8" s="94" t="s">
        <v>206</v>
      </c>
      <c r="I8" s="90"/>
    </row>
    <row r="9" spans="1:9" ht="12.75">
      <c r="A9" s="37"/>
      <c r="B9" s="6" t="s">
        <v>212</v>
      </c>
      <c r="C9" s="11">
        <v>250</v>
      </c>
      <c r="E9" s="6"/>
      <c r="F9" s="6" t="s">
        <v>207</v>
      </c>
      <c r="G9" s="11">
        <f>14*37</f>
        <v>518</v>
      </c>
      <c r="H9" s="89"/>
      <c r="I9" s="90"/>
    </row>
    <row r="10" spans="1:9" ht="12.75">
      <c r="A10" s="37"/>
      <c r="B10" s="6" t="s">
        <v>213</v>
      </c>
      <c r="C10" s="11">
        <v>375</v>
      </c>
      <c r="E10" s="6"/>
      <c r="F10" s="6" t="s">
        <v>101</v>
      </c>
      <c r="G10" s="11">
        <f>6*37</f>
        <v>222</v>
      </c>
      <c r="H10" s="89"/>
      <c r="I10" s="5"/>
    </row>
    <row r="11" spans="1:9" ht="12.75">
      <c r="A11" s="37"/>
      <c r="B11" s="6" t="s">
        <v>214</v>
      </c>
      <c r="C11" s="10">
        <v>500</v>
      </c>
      <c r="E11" s="6"/>
      <c r="F11" s="6" t="s">
        <v>102</v>
      </c>
      <c r="G11" s="11">
        <f>7*37</f>
        <v>259</v>
      </c>
      <c r="H11" s="89"/>
      <c r="I11" s="90"/>
    </row>
    <row r="12" spans="1:7" ht="12.75">
      <c r="A12" s="37"/>
      <c r="B12" s="6" t="s">
        <v>215</v>
      </c>
      <c r="C12" s="11">
        <v>500</v>
      </c>
      <c r="E12" s="6"/>
      <c r="F12" s="6" t="s">
        <v>103</v>
      </c>
      <c r="G12" s="11">
        <f>13*32.5</f>
        <v>422.5</v>
      </c>
    </row>
    <row r="13" spans="1:7" ht="12.75">
      <c r="A13" s="37"/>
      <c r="B13" s="30" t="s">
        <v>120</v>
      </c>
      <c r="C13" s="22">
        <f>SUM(C6:C12)</f>
        <v>2625</v>
      </c>
      <c r="D13" s="26">
        <f>C13/C61</f>
        <v>0.4532919355479306</v>
      </c>
      <c r="E13" s="6"/>
      <c r="F13" s="6" t="s">
        <v>117</v>
      </c>
      <c r="G13" s="11">
        <f>11*37</f>
        <v>407</v>
      </c>
    </row>
    <row r="14" spans="1:7" ht="12.75">
      <c r="A14" s="37"/>
      <c r="B14" s="20"/>
      <c r="C14" s="21"/>
      <c r="E14" s="6"/>
      <c r="F14" s="6" t="s">
        <v>104</v>
      </c>
      <c r="G14" s="11">
        <f>21*37</f>
        <v>777</v>
      </c>
    </row>
    <row r="15" spans="1:7" ht="12.75">
      <c r="A15" s="37"/>
      <c r="B15" s="31" t="s">
        <v>42</v>
      </c>
      <c r="C15" s="11"/>
      <c r="E15" s="6"/>
      <c r="F15" s="6" t="s">
        <v>105</v>
      </c>
      <c r="G15" s="10">
        <f>16*37</f>
        <v>592</v>
      </c>
    </row>
    <row r="16" spans="1:9" ht="12.75">
      <c r="A16" s="37"/>
      <c r="B16" s="6" t="s">
        <v>26</v>
      </c>
      <c r="C16" s="11"/>
      <c r="E16" s="6"/>
      <c r="F16" s="6" t="s">
        <v>209</v>
      </c>
      <c r="G16" s="10">
        <f>(10*37)+37</f>
        <v>407</v>
      </c>
      <c r="I16" s="11"/>
    </row>
    <row r="17" spans="2:8" ht="12.75">
      <c r="B17" s="30" t="s">
        <v>2</v>
      </c>
      <c r="C17" s="15">
        <f>Detalles!C40</f>
        <v>375.3</v>
      </c>
      <c r="D17" s="26">
        <f>C17/C61</f>
        <v>0.06480779558519557</v>
      </c>
      <c r="E17" s="6"/>
      <c r="F17" s="30" t="s">
        <v>203</v>
      </c>
      <c r="G17" s="15">
        <f>SUM(G6:G16)</f>
        <v>4788.5</v>
      </c>
      <c r="H17" s="26">
        <f>G17/G42</f>
        <v>0.9800450266066312</v>
      </c>
    </row>
    <row r="18" spans="2:9" ht="12.75">
      <c r="B18" s="7"/>
      <c r="C18" s="11"/>
      <c r="F18" s="28"/>
      <c r="G18" s="21"/>
      <c r="H18" s="29"/>
      <c r="I18" s="11"/>
    </row>
    <row r="19" spans="2:6" ht="12.75">
      <c r="B19" s="31" t="s">
        <v>27</v>
      </c>
      <c r="C19" s="11"/>
      <c r="F19" s="31" t="s">
        <v>34</v>
      </c>
    </row>
    <row r="20" spans="2:7" ht="12.75">
      <c r="B20" s="6" t="s">
        <v>26</v>
      </c>
      <c r="C20" s="11"/>
      <c r="F20" s="6" t="s">
        <v>115</v>
      </c>
      <c r="G20" s="11">
        <v>0</v>
      </c>
    </row>
    <row r="21" spans="2:9" ht="12.75">
      <c r="B21" s="30" t="s">
        <v>9</v>
      </c>
      <c r="C21" s="15">
        <f>Detalles!C57</f>
        <v>17.95</v>
      </c>
      <c r="D21" s="26">
        <f>C21/C61</f>
        <v>0.003099653425937278</v>
      </c>
      <c r="F21" s="6" t="s">
        <v>208</v>
      </c>
      <c r="G21" s="10">
        <v>15</v>
      </c>
      <c r="I21" s="11"/>
    </row>
    <row r="22" spans="3:7" ht="12.75">
      <c r="C22" s="11"/>
      <c r="F22" s="6" t="s">
        <v>86</v>
      </c>
      <c r="G22" s="11">
        <v>0</v>
      </c>
    </row>
    <row r="23" spans="2:7" ht="12.75">
      <c r="B23" s="31" t="s">
        <v>14</v>
      </c>
      <c r="C23" s="11"/>
      <c r="F23" s="6" t="s">
        <v>116</v>
      </c>
      <c r="G23" s="11">
        <v>0</v>
      </c>
    </row>
    <row r="24" spans="2:7" ht="12.75">
      <c r="B24" s="4" t="s">
        <v>15</v>
      </c>
      <c r="C24" s="11">
        <v>242</v>
      </c>
      <c r="F24" s="6" t="s">
        <v>71</v>
      </c>
      <c r="G24" s="11">
        <v>0</v>
      </c>
    </row>
    <row r="25" spans="2:8" ht="12.75">
      <c r="B25" s="5" t="s">
        <v>231</v>
      </c>
      <c r="C25" s="11">
        <v>66</v>
      </c>
      <c r="F25" s="30" t="s">
        <v>7</v>
      </c>
      <c r="G25" s="15">
        <f>SUM(G20:G24)</f>
        <v>15</v>
      </c>
      <c r="H25" s="26">
        <f>G25/G42</f>
        <v>0.0030699959066721244</v>
      </c>
    </row>
    <row r="26" spans="2:4" ht="12.75">
      <c r="B26" s="30" t="s">
        <v>16</v>
      </c>
      <c r="C26" s="15">
        <f>SUM(C24:C25)</f>
        <v>308</v>
      </c>
      <c r="D26" s="26">
        <f>C26/C61</f>
        <v>0.0531862537709572</v>
      </c>
    </row>
    <row r="27" spans="2:6" ht="12.75">
      <c r="B27" s="54"/>
      <c r="C27" s="21"/>
      <c r="D27" s="29"/>
      <c r="F27" s="31" t="s">
        <v>38</v>
      </c>
    </row>
    <row r="28" spans="2:3" ht="12.75">
      <c r="B28" s="32" t="s">
        <v>17</v>
      </c>
      <c r="C28" s="11"/>
    </row>
    <row r="29" spans="2:8" ht="12.75">
      <c r="B29" s="5" t="s">
        <v>45</v>
      </c>
      <c r="C29" s="11">
        <f>Detalles!G9</f>
        <v>352.84999999999997</v>
      </c>
      <c r="F29" s="30" t="s">
        <v>35</v>
      </c>
      <c r="G29" s="15">
        <f>SUM(G28)</f>
        <v>0</v>
      </c>
      <c r="H29" s="26">
        <f>G29/G42</f>
        <v>0</v>
      </c>
    </row>
    <row r="30" spans="2:3" ht="12.75">
      <c r="B30" s="5" t="s">
        <v>18</v>
      </c>
      <c r="C30" s="11">
        <f>Detalles!G13</f>
        <v>20</v>
      </c>
    </row>
    <row r="31" spans="2:6" ht="12.75">
      <c r="B31" s="5" t="s">
        <v>19</v>
      </c>
      <c r="C31" s="10">
        <f>Detalles!G17</f>
        <v>270</v>
      </c>
      <c r="F31" s="31" t="s">
        <v>39</v>
      </c>
    </row>
    <row r="32" spans="2:4" ht="12.75">
      <c r="B32" s="30" t="s">
        <v>3</v>
      </c>
      <c r="C32" s="15">
        <f>SUM(C29:C31)</f>
        <v>642.8499999999999</v>
      </c>
      <c r="D32" s="26">
        <f>C32/C61</f>
        <v>0.11100903648266178</v>
      </c>
    </row>
    <row r="33" spans="6:8" ht="12.75">
      <c r="F33" s="30" t="s">
        <v>36</v>
      </c>
      <c r="G33" s="15">
        <f>SUM(G32)</f>
        <v>0</v>
      </c>
      <c r="H33" s="26">
        <f>G33/G42</f>
        <v>0</v>
      </c>
    </row>
    <row r="34" spans="2:7" ht="12.75">
      <c r="B34" s="32" t="s">
        <v>20</v>
      </c>
      <c r="C34" s="11"/>
      <c r="G34" s="11"/>
    </row>
    <row r="35" spans="2:6" ht="12.75">
      <c r="B35" s="5"/>
      <c r="C35" s="11"/>
      <c r="F35" s="31" t="s">
        <v>40</v>
      </c>
    </row>
    <row r="36" spans="2:7" ht="12.75">
      <c r="B36" s="30" t="s">
        <v>4</v>
      </c>
      <c r="C36" s="15">
        <f>SUM(C35:C35)</f>
        <v>0</v>
      </c>
      <c r="D36" s="26">
        <f>C36/C61</f>
        <v>0</v>
      </c>
      <c r="F36" t="s">
        <v>142</v>
      </c>
      <c r="G36" s="11">
        <v>37.5</v>
      </c>
    </row>
    <row r="37" spans="2:7" ht="12.75">
      <c r="B37" s="23"/>
      <c r="C37" s="21"/>
      <c r="F37" s="92" t="s">
        <v>143</v>
      </c>
      <c r="G37" s="11"/>
    </row>
    <row r="38" spans="2:7" ht="12.75">
      <c r="B38" s="23"/>
      <c r="C38" s="21"/>
      <c r="F38" s="6" t="s">
        <v>216</v>
      </c>
      <c r="G38" s="11">
        <v>45</v>
      </c>
    </row>
    <row r="39" spans="2:8" ht="12.75">
      <c r="B39" s="31" t="s">
        <v>28</v>
      </c>
      <c r="C39" s="11"/>
      <c r="F39" s="30" t="s">
        <v>37</v>
      </c>
      <c r="G39" s="15">
        <f>SUM(G36:G38)</f>
        <v>82.5</v>
      </c>
      <c r="H39" s="26">
        <f>G39/G42</f>
        <v>0.016884977486696685</v>
      </c>
    </row>
    <row r="40" spans="2:8" ht="12.75">
      <c r="B40" s="6" t="s">
        <v>26</v>
      </c>
      <c r="C40" s="11"/>
      <c r="F40" s="54"/>
      <c r="G40" s="21"/>
      <c r="H40" s="29"/>
    </row>
    <row r="41" spans="2:8" ht="12.75">
      <c r="B41" s="30" t="s">
        <v>5</v>
      </c>
      <c r="C41" s="22">
        <f>Detalles!G49</f>
        <v>599.8700000000002</v>
      </c>
      <c r="D41" s="26">
        <f>C41/C61</f>
        <v>0.10358713652462372</v>
      </c>
      <c r="F41" s="54"/>
      <c r="G41" s="21"/>
      <c r="H41" s="29"/>
    </row>
    <row r="42" spans="2:8" ht="12.75">
      <c r="B42" s="7"/>
      <c r="C42" s="11"/>
      <c r="F42" s="18" t="s">
        <v>6</v>
      </c>
      <c r="G42" s="19">
        <f>G17+G25+G29+G33+G39</f>
        <v>4886</v>
      </c>
      <c r="H42" s="25">
        <f>H17+H25+H29+H33+H39</f>
        <v>1</v>
      </c>
    </row>
    <row r="43" ht="12.75">
      <c r="B43" s="31" t="s">
        <v>21</v>
      </c>
    </row>
    <row r="44" spans="2:3" ht="12.75">
      <c r="B44" s="44"/>
      <c r="C44" s="21"/>
    </row>
    <row r="45" spans="2:4" ht="12.75">
      <c r="B45" s="30" t="s">
        <v>22</v>
      </c>
      <c r="C45" s="22">
        <f>SUM(C44:C44)</f>
        <v>0</v>
      </c>
      <c r="D45" s="26">
        <f>C45/C61</f>
        <v>0</v>
      </c>
    </row>
    <row r="46" spans="6:7" ht="12.75">
      <c r="F46" s="7" t="s">
        <v>87</v>
      </c>
      <c r="G46" s="75">
        <f>G42-C61</f>
        <v>-904.9700000000003</v>
      </c>
    </row>
    <row r="47" ht="12.75">
      <c r="B47" s="31" t="s">
        <v>23</v>
      </c>
    </row>
    <row r="48" ht="12.75">
      <c r="B48" s="31"/>
    </row>
    <row r="49" spans="2:4" ht="12.75">
      <c r="B49" s="30" t="s">
        <v>51</v>
      </c>
      <c r="C49" s="22">
        <f>SUM(C47)</f>
        <v>0</v>
      </c>
      <c r="D49" s="26">
        <f>C49/C61</f>
        <v>0</v>
      </c>
    </row>
    <row r="51" spans="2:3" ht="12.75">
      <c r="B51" s="31" t="s">
        <v>24</v>
      </c>
      <c r="C51" s="11"/>
    </row>
    <row r="52" spans="2:3" ht="12.75">
      <c r="B52" s="6" t="s">
        <v>29</v>
      </c>
      <c r="C52" s="11">
        <v>150</v>
      </c>
    </row>
    <row r="53" spans="2:3" ht="12.75">
      <c r="B53" s="6" t="s">
        <v>30</v>
      </c>
      <c r="C53" s="11">
        <v>40</v>
      </c>
    </row>
    <row r="54" spans="2:3" ht="12.75">
      <c r="B54" s="6" t="s">
        <v>31</v>
      </c>
      <c r="C54" s="11">
        <v>40</v>
      </c>
    </row>
    <row r="55" spans="2:5" ht="12.75">
      <c r="B55" s="6" t="s">
        <v>32</v>
      </c>
      <c r="C55" s="11">
        <v>45</v>
      </c>
      <c r="E55" s="3"/>
    </row>
    <row r="56" spans="2:3" ht="12.75">
      <c r="B56" s="6" t="s">
        <v>106</v>
      </c>
      <c r="C56" s="10">
        <v>125</v>
      </c>
    </row>
    <row r="57" spans="2:3" ht="12.75">
      <c r="B57" s="6" t="s">
        <v>107</v>
      </c>
      <c r="C57" s="10">
        <v>0</v>
      </c>
    </row>
    <row r="58" spans="2:3" ht="12.75">
      <c r="B58" s="6" t="s">
        <v>217</v>
      </c>
      <c r="C58" s="10">
        <v>822</v>
      </c>
    </row>
    <row r="59" spans="2:4" ht="12.75">
      <c r="B59" s="30" t="s">
        <v>8</v>
      </c>
      <c r="C59" s="15">
        <f>SUM(C52:C58)</f>
        <v>1222</v>
      </c>
      <c r="D59" s="26">
        <f>C59/C61</f>
        <v>0.2110181886626938</v>
      </c>
    </row>
    <row r="61" spans="2:4" ht="12.75">
      <c r="B61" s="18" t="s">
        <v>25</v>
      </c>
      <c r="C61" s="36">
        <f>C13+C17+C21+C26+C32+C36+C41+C45+C49+C59</f>
        <v>5790.97</v>
      </c>
      <c r="D61" s="27">
        <f>D13+D17+D21+D26+D32+D36+D41+D45+D49+D59</f>
        <v>1</v>
      </c>
    </row>
    <row r="67" ht="12.75">
      <c r="I67" s="9"/>
    </row>
    <row r="75" ht="12.75">
      <c r="E75" s="3"/>
    </row>
    <row r="88" ht="12.75">
      <c r="E88" s="3"/>
    </row>
    <row r="106" ht="15">
      <c r="E106" s="2"/>
    </row>
  </sheetData>
  <printOptions/>
  <pageMargins left="0.35" right="0.75" top="1" bottom="1" header="0.5" footer="0.5"/>
  <pageSetup horizontalDpi="600" verticalDpi="600" orientation="portrait" paperSize="9" scale="92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SheetLayoutView="75" workbookViewId="0" topLeftCell="A16">
      <selection activeCell="F46" sqref="F46"/>
    </sheetView>
  </sheetViews>
  <sheetFormatPr defaultColWidth="11.421875" defaultRowHeight="12.75"/>
  <cols>
    <col min="1" max="1" width="9.140625" style="0" customWidth="1"/>
    <col min="2" max="2" width="21.7109375" style="0" customWidth="1"/>
    <col min="3" max="3" width="9.140625" style="0" customWidth="1"/>
    <col min="4" max="4" width="4.8515625" style="0" customWidth="1"/>
    <col min="5" max="5" width="10.140625" style="0" customWidth="1"/>
    <col min="6" max="6" width="39.00390625" style="0" customWidth="1"/>
    <col min="7" max="7" width="10.28125" style="0" customWidth="1"/>
    <col min="8" max="8" width="4.00390625" style="0" customWidth="1"/>
    <col min="9" max="16384" width="9.140625" style="0" customWidth="1"/>
  </cols>
  <sheetData>
    <row r="1" spans="1:7" ht="12.75">
      <c r="A1" s="1" t="s">
        <v>43</v>
      </c>
      <c r="E1" s="1" t="s">
        <v>17</v>
      </c>
      <c r="G1" s="11"/>
    </row>
    <row r="2" spans="1:7" ht="12.75">
      <c r="A2" s="4" t="s">
        <v>41</v>
      </c>
      <c r="C2" s="4"/>
      <c r="E2" t="s">
        <v>67</v>
      </c>
      <c r="G2" s="11"/>
    </row>
    <row r="3" spans="1:7" ht="12.75">
      <c r="A3" t="s">
        <v>121</v>
      </c>
      <c r="B3" t="s">
        <v>109</v>
      </c>
      <c r="C3" s="10">
        <v>20</v>
      </c>
      <c r="E3" t="s">
        <v>137</v>
      </c>
      <c r="F3" t="s">
        <v>170</v>
      </c>
      <c r="G3" s="11">
        <v>20</v>
      </c>
    </row>
    <row r="4" spans="1:7" ht="12.75">
      <c r="A4" s="4" t="s">
        <v>122</v>
      </c>
      <c r="B4" t="s">
        <v>109</v>
      </c>
      <c r="C4" s="11">
        <v>20.8</v>
      </c>
      <c r="E4" t="s">
        <v>131</v>
      </c>
      <c r="F4" s="5" t="s">
        <v>154</v>
      </c>
      <c r="G4" s="21">
        <v>4.5</v>
      </c>
    </row>
    <row r="5" spans="1:7" ht="12.75">
      <c r="A5" s="4" t="s">
        <v>123</v>
      </c>
      <c r="B5" t="s">
        <v>109</v>
      </c>
      <c r="C5" s="11">
        <v>20</v>
      </c>
      <c r="E5" t="s">
        <v>176</v>
      </c>
      <c r="F5" t="s">
        <v>177</v>
      </c>
      <c r="G5" s="11">
        <v>13.65</v>
      </c>
    </row>
    <row r="6" spans="1:7" ht="12.75">
      <c r="A6" s="4" t="s">
        <v>124</v>
      </c>
      <c r="B6" t="s">
        <v>109</v>
      </c>
      <c r="C6" s="11">
        <v>21.2</v>
      </c>
      <c r="E6" t="s">
        <v>180</v>
      </c>
      <c r="F6" t="s">
        <v>181</v>
      </c>
      <c r="G6" s="11">
        <f>320*0.75</f>
        <v>240</v>
      </c>
    </row>
    <row r="7" spans="1:7" ht="12.75">
      <c r="A7" s="4" t="s">
        <v>126</v>
      </c>
      <c r="B7" t="s">
        <v>109</v>
      </c>
      <c r="C7" s="11">
        <v>20</v>
      </c>
      <c r="E7" t="s">
        <v>180</v>
      </c>
      <c r="F7" t="s">
        <v>182</v>
      </c>
      <c r="G7" s="11">
        <f>45*1.1</f>
        <v>49.50000000000001</v>
      </c>
    </row>
    <row r="8" spans="1:7" ht="12.75">
      <c r="A8" s="4" t="s">
        <v>128</v>
      </c>
      <c r="B8" t="s">
        <v>109</v>
      </c>
      <c r="C8" s="11">
        <v>20</v>
      </c>
      <c r="E8" t="s">
        <v>180</v>
      </c>
      <c r="F8" t="s">
        <v>183</v>
      </c>
      <c r="G8" s="11">
        <f>21*1.2</f>
        <v>25.2</v>
      </c>
    </row>
    <row r="9" spans="1:7" ht="12.75">
      <c r="A9" s="4" t="s">
        <v>130</v>
      </c>
      <c r="B9" t="s">
        <v>109</v>
      </c>
      <c r="C9" s="11">
        <v>20</v>
      </c>
      <c r="F9" s="34" t="s">
        <v>49</v>
      </c>
      <c r="G9" s="15">
        <f>SUM(G3:G8)</f>
        <v>352.84999999999997</v>
      </c>
    </row>
    <row r="10" spans="1:7" ht="12.75">
      <c r="A10" s="4" t="s">
        <v>131</v>
      </c>
      <c r="B10" t="s">
        <v>109</v>
      </c>
      <c r="C10" s="11">
        <v>10</v>
      </c>
      <c r="E10" t="s">
        <v>68</v>
      </c>
      <c r="F10" s="64"/>
      <c r="G10" s="11"/>
    </row>
    <row r="11" spans="1:7" ht="12.75">
      <c r="A11" s="4" t="s">
        <v>202</v>
      </c>
      <c r="B11" t="s">
        <v>109</v>
      </c>
      <c r="C11" s="11">
        <v>20</v>
      </c>
      <c r="E11" t="s">
        <v>178</v>
      </c>
      <c r="F11" t="s">
        <v>179</v>
      </c>
      <c r="G11" s="11">
        <v>20</v>
      </c>
    </row>
    <row r="12" spans="1:7" ht="12.75">
      <c r="A12" s="4" t="s">
        <v>166</v>
      </c>
      <c r="B12" t="s">
        <v>109</v>
      </c>
      <c r="C12" s="11">
        <v>20</v>
      </c>
      <c r="G12" s="11"/>
    </row>
    <row r="13" spans="1:7" ht="12.75">
      <c r="A13" s="4" t="s">
        <v>125</v>
      </c>
      <c r="B13" t="s">
        <v>187</v>
      </c>
      <c r="C13" s="11">
        <v>-13.85</v>
      </c>
      <c r="F13" s="34" t="s">
        <v>49</v>
      </c>
      <c r="G13" s="15">
        <f>SUM(G11:G12)</f>
        <v>20</v>
      </c>
    </row>
    <row r="14" spans="1:5" ht="12.75">
      <c r="A14" s="4" t="s">
        <v>188</v>
      </c>
      <c r="B14" t="s">
        <v>189</v>
      </c>
      <c r="C14" s="11">
        <v>51.37</v>
      </c>
      <c r="E14" t="s">
        <v>69</v>
      </c>
    </row>
    <row r="15" spans="1:7" ht="12.75">
      <c r="A15" s="4"/>
      <c r="B15" s="34" t="s">
        <v>49</v>
      </c>
      <c r="C15" s="22">
        <f>SUM(C3:C14)</f>
        <v>229.52</v>
      </c>
      <c r="E15" t="s">
        <v>151</v>
      </c>
      <c r="F15" t="s">
        <v>193</v>
      </c>
      <c r="G15">
        <v>210</v>
      </c>
    </row>
    <row r="16" spans="1:7" ht="12.75">
      <c r="A16" s="4" t="s">
        <v>165</v>
      </c>
      <c r="C16" s="4"/>
      <c r="E16" t="s">
        <v>151</v>
      </c>
      <c r="F16" t="s">
        <v>152</v>
      </c>
      <c r="G16">
        <v>60</v>
      </c>
    </row>
    <row r="17" spans="1:7" ht="12.75">
      <c r="A17" t="s">
        <v>168</v>
      </c>
      <c r="B17" t="s">
        <v>169</v>
      </c>
      <c r="C17" s="11">
        <v>10</v>
      </c>
      <c r="F17" s="34" t="s">
        <v>49</v>
      </c>
      <c r="G17" s="15">
        <f>SUM(G15:G16)</f>
        <v>270</v>
      </c>
    </row>
    <row r="18" spans="1:7" ht="12.75">
      <c r="A18" s="4" t="s">
        <v>155</v>
      </c>
      <c r="B18" t="s">
        <v>167</v>
      </c>
      <c r="C18" s="10">
        <v>11.98</v>
      </c>
      <c r="F18" s="34"/>
      <c r="G18" s="21"/>
    </row>
    <row r="19" spans="1:7" ht="12.75">
      <c r="A19" s="4"/>
      <c r="B19" s="34" t="s">
        <v>49</v>
      </c>
      <c r="C19" s="22">
        <f>SUM(C17:C18)</f>
        <v>21.98</v>
      </c>
      <c r="F19" s="73" t="s">
        <v>46</v>
      </c>
      <c r="G19" s="33">
        <f>G9+G13+G17</f>
        <v>642.8499999999999</v>
      </c>
    </row>
    <row r="20" spans="1:2" ht="12.75">
      <c r="A20" t="s">
        <v>10</v>
      </c>
      <c r="B20" s="34"/>
    </row>
    <row r="21" spans="1:9" ht="12.75">
      <c r="A21" t="s">
        <v>125</v>
      </c>
      <c r="B21" t="s">
        <v>50</v>
      </c>
      <c r="C21" s="11">
        <v>5</v>
      </c>
      <c r="E21" s="1"/>
      <c r="H21" s="11"/>
      <c r="I21" s="11"/>
    </row>
    <row r="22" spans="1:3" ht="12.75">
      <c r="A22" t="s">
        <v>132</v>
      </c>
      <c r="B22" t="s">
        <v>50</v>
      </c>
      <c r="C22" s="11">
        <v>6.3</v>
      </c>
    </row>
    <row r="23" spans="2:5" ht="12.75">
      <c r="B23" s="34" t="s">
        <v>49</v>
      </c>
      <c r="C23" s="15">
        <f>SUM(C21:C22)</f>
        <v>11.3</v>
      </c>
      <c r="E23" s="1" t="s">
        <v>47</v>
      </c>
    </row>
    <row r="24" spans="1:7" ht="12.75">
      <c r="A24" t="s">
        <v>11</v>
      </c>
      <c r="E24" t="s">
        <v>145</v>
      </c>
      <c r="F24" t="s">
        <v>191</v>
      </c>
      <c r="G24" s="11">
        <v>150</v>
      </c>
    </row>
    <row r="25" spans="1:7" ht="12.75">
      <c r="A25" t="s">
        <v>123</v>
      </c>
      <c r="B25" t="s">
        <v>50</v>
      </c>
      <c r="C25" s="11">
        <v>10</v>
      </c>
      <c r="E25" t="s">
        <v>145</v>
      </c>
      <c r="F25" t="s">
        <v>190</v>
      </c>
      <c r="G25" s="11">
        <v>35</v>
      </c>
    </row>
    <row r="26" spans="1:7" ht="12.75">
      <c r="A26" t="s">
        <v>129</v>
      </c>
      <c r="B26" t="s">
        <v>50</v>
      </c>
      <c r="C26" s="11">
        <v>10</v>
      </c>
      <c r="E26" t="s">
        <v>145</v>
      </c>
      <c r="F26" t="s">
        <v>144</v>
      </c>
      <c r="G26" s="11">
        <v>60</v>
      </c>
    </row>
    <row r="27" spans="2:9" ht="12.75">
      <c r="B27" s="34" t="s">
        <v>49</v>
      </c>
      <c r="C27" s="15">
        <f>SUM(C25:C26)</f>
        <v>20</v>
      </c>
      <c r="E27" t="s">
        <v>145</v>
      </c>
      <c r="F27" t="s">
        <v>196</v>
      </c>
      <c r="G27" s="11">
        <v>15</v>
      </c>
      <c r="I27" s="11"/>
    </row>
    <row r="28" spans="1:9" ht="12.75">
      <c r="A28" t="s">
        <v>85</v>
      </c>
      <c r="E28" t="s">
        <v>145</v>
      </c>
      <c r="F28" t="s">
        <v>197</v>
      </c>
      <c r="G28" s="11">
        <v>29</v>
      </c>
      <c r="I28" s="11"/>
    </row>
    <row r="29" spans="1:9" ht="12.75">
      <c r="A29" t="s">
        <v>161</v>
      </c>
      <c r="E29" t="s">
        <v>164</v>
      </c>
      <c r="F29" t="s">
        <v>163</v>
      </c>
      <c r="G29" s="11">
        <v>1.25</v>
      </c>
      <c r="I29" s="11"/>
    </row>
    <row r="30" spans="1:9" ht="12.75">
      <c r="A30" t="s">
        <v>162</v>
      </c>
      <c r="B30" t="s">
        <v>112</v>
      </c>
      <c r="C30" s="11">
        <v>3.5</v>
      </c>
      <c r="E30" t="s">
        <v>164</v>
      </c>
      <c r="F30" t="s">
        <v>163</v>
      </c>
      <c r="G30" s="11">
        <v>12</v>
      </c>
      <c r="I30" s="11"/>
    </row>
    <row r="31" spans="1:9" ht="12.75">
      <c r="A31" t="s">
        <v>162</v>
      </c>
      <c r="B31" t="s">
        <v>113</v>
      </c>
      <c r="C31" s="11">
        <v>3.5</v>
      </c>
      <c r="E31" t="s">
        <v>174</v>
      </c>
      <c r="F31" t="s">
        <v>175</v>
      </c>
      <c r="G31" s="11">
        <v>51.72</v>
      </c>
      <c r="I31" s="11"/>
    </row>
    <row r="32" spans="1:9" ht="12.75">
      <c r="A32" t="s">
        <v>110</v>
      </c>
      <c r="C32" s="11"/>
      <c r="E32" t="s">
        <v>123</v>
      </c>
      <c r="F32" t="s">
        <v>146</v>
      </c>
      <c r="G32" s="11">
        <v>1.67</v>
      </c>
      <c r="I32" s="11"/>
    </row>
    <row r="33" spans="1:9" ht="12.75">
      <c r="A33" t="s">
        <v>171</v>
      </c>
      <c r="C33" s="11"/>
      <c r="E33" t="s">
        <v>157</v>
      </c>
      <c r="F33" t="s">
        <v>158</v>
      </c>
      <c r="G33" s="11">
        <v>9.3</v>
      </c>
      <c r="I33" s="11"/>
    </row>
    <row r="34" spans="1:9" ht="12.75">
      <c r="A34" t="s">
        <v>172</v>
      </c>
      <c r="C34" s="11">
        <v>42</v>
      </c>
      <c r="E34" t="s">
        <v>159</v>
      </c>
      <c r="F34" t="s">
        <v>160</v>
      </c>
      <c r="G34" s="11">
        <v>9.04</v>
      </c>
      <c r="I34" s="11"/>
    </row>
    <row r="35" spans="1:9" ht="12.75">
      <c r="A35" t="s">
        <v>173</v>
      </c>
      <c r="C35" s="11">
        <f>11*3.5</f>
        <v>38.5</v>
      </c>
      <c r="E35" t="s">
        <v>155</v>
      </c>
      <c r="F35" t="s">
        <v>156</v>
      </c>
      <c r="G35" s="11">
        <v>19.05</v>
      </c>
      <c r="I35" s="11"/>
    </row>
    <row r="36" spans="1:7" ht="12.75">
      <c r="A36" t="s">
        <v>127</v>
      </c>
      <c r="E36" t="s">
        <v>139</v>
      </c>
      <c r="F36" t="s">
        <v>184</v>
      </c>
      <c r="G36" s="11">
        <v>62.5</v>
      </c>
    </row>
    <row r="37" spans="1:7" ht="12.75">
      <c r="A37" t="s">
        <v>126</v>
      </c>
      <c r="B37" t="s">
        <v>50</v>
      </c>
      <c r="C37" s="11">
        <v>5</v>
      </c>
      <c r="E37" t="s">
        <v>128</v>
      </c>
      <c r="F37" t="s">
        <v>192</v>
      </c>
      <c r="G37" s="11">
        <v>1.6</v>
      </c>
    </row>
    <row r="38" spans="2:7" ht="12.75">
      <c r="B38" s="34" t="s">
        <v>49</v>
      </c>
      <c r="C38" s="15">
        <f>SUM(C30:C37)</f>
        <v>92.5</v>
      </c>
      <c r="E38" t="s">
        <v>131</v>
      </c>
      <c r="F38" t="s">
        <v>147</v>
      </c>
      <c r="G38" s="11">
        <v>1.85</v>
      </c>
    </row>
    <row r="39" spans="2:7" ht="12.75">
      <c r="B39" s="34"/>
      <c r="C39" s="21"/>
      <c r="E39" t="s">
        <v>131</v>
      </c>
      <c r="F39" t="s">
        <v>148</v>
      </c>
      <c r="G39" s="11">
        <v>0.72</v>
      </c>
    </row>
    <row r="40" spans="2:7" ht="12.75">
      <c r="B40" s="74" t="s">
        <v>99</v>
      </c>
      <c r="C40" s="33">
        <f>C15+C19+C23+C27+C38</f>
        <v>375.3</v>
      </c>
      <c r="E40" t="s">
        <v>194</v>
      </c>
      <c r="F40" t="s">
        <v>195</v>
      </c>
      <c r="G40" s="11">
        <v>1</v>
      </c>
    </row>
    <row r="41" spans="2:7" ht="12.75">
      <c r="B41" s="93"/>
      <c r="C41" s="56"/>
      <c r="E41" t="s">
        <v>132</v>
      </c>
      <c r="F41" t="s">
        <v>149</v>
      </c>
      <c r="G41" s="11">
        <v>3.22</v>
      </c>
    </row>
    <row r="42" spans="5:7" ht="12.75">
      <c r="E42" t="s">
        <v>132</v>
      </c>
      <c r="F42" t="s">
        <v>150</v>
      </c>
      <c r="G42" s="11">
        <v>0.68</v>
      </c>
    </row>
    <row r="43" spans="1:7" ht="12.75">
      <c r="A43" s="1" t="s">
        <v>44</v>
      </c>
      <c r="E43" t="s">
        <v>132</v>
      </c>
      <c r="F43" t="s">
        <v>201</v>
      </c>
      <c r="G43" s="11">
        <v>19.7</v>
      </c>
    </row>
    <row r="44" spans="1:7" ht="12.75">
      <c r="A44" s="1"/>
      <c r="E44" t="s">
        <v>153</v>
      </c>
      <c r="F44" t="s">
        <v>200</v>
      </c>
      <c r="G44" s="89"/>
    </row>
    <row r="45" spans="1:7" ht="12.75">
      <c r="A45" t="s">
        <v>133</v>
      </c>
      <c r="B45" t="s">
        <v>114</v>
      </c>
      <c r="C45" s="11">
        <v>1.25</v>
      </c>
      <c r="F45" t="s">
        <v>198</v>
      </c>
      <c r="G45" s="89"/>
    </row>
    <row r="46" spans="1:7" ht="12.75">
      <c r="A46" s="4" t="s">
        <v>134</v>
      </c>
      <c r="B46" t="s">
        <v>112</v>
      </c>
      <c r="C46" s="11">
        <v>2.3</v>
      </c>
      <c r="F46" t="s">
        <v>199</v>
      </c>
      <c r="G46" s="89">
        <v>39.2</v>
      </c>
    </row>
    <row r="47" spans="1:7" ht="12.75">
      <c r="A47" s="4" t="s">
        <v>135</v>
      </c>
      <c r="B47" t="s">
        <v>112</v>
      </c>
      <c r="C47" s="11">
        <v>2.3</v>
      </c>
      <c r="E47" s="4" t="s">
        <v>185</v>
      </c>
      <c r="F47" t="s">
        <v>186</v>
      </c>
      <c r="G47">
        <v>76.37</v>
      </c>
    </row>
    <row r="48" spans="1:7" ht="12.75">
      <c r="A48" s="4" t="s">
        <v>136</v>
      </c>
      <c r="B48" t="s">
        <v>113</v>
      </c>
      <c r="C48" s="11">
        <v>2.3</v>
      </c>
      <c r="G48" s="11"/>
    </row>
    <row r="49" spans="1:7" ht="12.75">
      <c r="A49" s="4" t="s">
        <v>123</v>
      </c>
      <c r="B49" t="s">
        <v>114</v>
      </c>
      <c r="C49" s="11">
        <v>1.25</v>
      </c>
      <c r="F49" s="73" t="s">
        <v>48</v>
      </c>
      <c r="G49" s="33">
        <f>SUM(G24:G48)</f>
        <v>599.8700000000002</v>
      </c>
    </row>
    <row r="50" spans="1:3" ht="12.75">
      <c r="A50" s="4" t="s">
        <v>137</v>
      </c>
      <c r="B50" t="s">
        <v>111</v>
      </c>
      <c r="C50" s="11">
        <v>1.25</v>
      </c>
    </row>
    <row r="51" spans="1:3" ht="12.75">
      <c r="A51" s="4" t="s">
        <v>138</v>
      </c>
      <c r="B51" t="s">
        <v>114</v>
      </c>
      <c r="C51" s="11">
        <v>1.25</v>
      </c>
    </row>
    <row r="52" spans="1:3" ht="12.75">
      <c r="A52" s="4" t="s">
        <v>126</v>
      </c>
      <c r="B52" t="s">
        <v>111</v>
      </c>
      <c r="C52" s="11">
        <v>1.25</v>
      </c>
    </row>
    <row r="53" spans="1:3" ht="12.75">
      <c r="A53" s="4" t="s">
        <v>139</v>
      </c>
      <c r="B53" t="s">
        <v>114</v>
      </c>
      <c r="C53" s="11">
        <v>1.25</v>
      </c>
    </row>
    <row r="54" spans="1:3" ht="12.75">
      <c r="A54" s="4" t="s">
        <v>140</v>
      </c>
      <c r="B54" t="s">
        <v>111</v>
      </c>
      <c r="C54" s="11">
        <v>1.25</v>
      </c>
    </row>
    <row r="55" spans="1:3" ht="12.75">
      <c r="A55" s="4" t="s">
        <v>141</v>
      </c>
      <c r="B55" t="s">
        <v>112</v>
      </c>
      <c r="C55" s="11">
        <v>2.3</v>
      </c>
    </row>
    <row r="57" spans="2:3" ht="12.75">
      <c r="B57" s="74" t="s">
        <v>12</v>
      </c>
      <c r="C57" s="33">
        <f>SUM(C45:C56)</f>
        <v>17.95</v>
      </c>
    </row>
    <row r="60" ht="12.75">
      <c r="A60" s="1" t="s">
        <v>14</v>
      </c>
    </row>
    <row r="61" spans="1:3" ht="12.75">
      <c r="A61" s="4"/>
      <c r="C61" s="11"/>
    </row>
    <row r="62" spans="1:3" ht="12.75">
      <c r="A62" s="65" t="s">
        <v>232</v>
      </c>
      <c r="C62" s="11"/>
    </row>
    <row r="63" spans="1:8" ht="12.75">
      <c r="A63" s="4"/>
      <c r="C63" s="11"/>
      <c r="H63" s="77"/>
    </row>
    <row r="64" ht="12.75">
      <c r="C64" s="11"/>
    </row>
    <row r="65" ht="12.75">
      <c r="C65" s="11"/>
    </row>
    <row r="69" spans="5:7" ht="12.75">
      <c r="E69" s="65"/>
      <c r="F69" s="65"/>
      <c r="G69" s="65"/>
    </row>
    <row r="70" spans="5:7" ht="12.75">
      <c r="E70" s="65"/>
      <c r="F70" s="65"/>
      <c r="G70" s="65"/>
    </row>
    <row r="71" spans="6:7" ht="12.75">
      <c r="F71" s="65"/>
      <c r="G71" s="65"/>
    </row>
    <row r="72" spans="3:7" ht="12.75">
      <c r="C72" s="11"/>
      <c r="E72" s="65"/>
      <c r="F72" s="65"/>
      <c r="G72" s="65"/>
    </row>
    <row r="73" spans="3:7" ht="12.75">
      <c r="C73" s="11"/>
      <c r="E73" s="65"/>
      <c r="F73" s="65"/>
      <c r="G73" s="65"/>
    </row>
    <row r="74" spans="3:7" ht="12.75">
      <c r="C74" s="11"/>
      <c r="E74" s="65"/>
      <c r="F74" s="65"/>
      <c r="G74" s="65"/>
    </row>
    <row r="75" spans="5:7" ht="12.75">
      <c r="E75" s="65"/>
      <c r="F75" s="65"/>
      <c r="G75" s="65"/>
    </row>
    <row r="76" spans="5:7" ht="12.75">
      <c r="E76" s="65"/>
      <c r="F76" s="65"/>
      <c r="G76" s="65"/>
    </row>
    <row r="77" spans="5:7" ht="12.75">
      <c r="E77" s="65"/>
      <c r="F77" s="65"/>
      <c r="G77" s="65"/>
    </row>
    <row r="78" spans="5:7" ht="12.75">
      <c r="E78" s="65"/>
      <c r="F78" s="65"/>
      <c r="G78" s="65"/>
    </row>
    <row r="79" spans="5:7" ht="12.75">
      <c r="E79" s="65"/>
      <c r="F79" s="65"/>
      <c r="G79" s="65"/>
    </row>
    <row r="80" spans="5:7" ht="12.75">
      <c r="E80" s="65"/>
      <c r="F80" s="65"/>
      <c r="G80" s="65"/>
    </row>
    <row r="81" spans="5:7" ht="12.75">
      <c r="E81" s="65"/>
      <c r="F81" s="65"/>
      <c r="G81" s="65"/>
    </row>
    <row r="82" spans="5:7" ht="12.75">
      <c r="E82" s="65"/>
      <c r="F82" s="65"/>
      <c r="G82" s="65"/>
    </row>
    <row r="83" spans="5:7" ht="12.75">
      <c r="E83" s="65"/>
      <c r="F83" s="65"/>
      <c r="G83" s="65"/>
    </row>
    <row r="84" spans="6:7" ht="12.75">
      <c r="F84" s="64"/>
      <c r="G84" s="11"/>
    </row>
    <row r="86" ht="12.75">
      <c r="C86" s="11"/>
    </row>
    <row r="87" ht="12.75">
      <c r="C87" s="11"/>
    </row>
    <row r="88" ht="12.75">
      <c r="C88" s="11"/>
    </row>
    <row r="94" ht="12.75">
      <c r="A94" s="34"/>
    </row>
    <row r="100" spans="2:3" ht="12.75">
      <c r="B100" s="34"/>
      <c r="C100" s="44"/>
    </row>
    <row r="101" ht="12.75">
      <c r="G101" s="11"/>
    </row>
    <row r="106" ht="12.75">
      <c r="G106" s="11"/>
    </row>
    <row r="107" ht="12.75">
      <c r="G107" s="11"/>
    </row>
    <row r="110" spans="2:3" ht="12.75">
      <c r="B110" s="8"/>
      <c r="C110" s="1"/>
    </row>
    <row r="111" ht="12.75">
      <c r="A111" s="1"/>
    </row>
    <row r="112" ht="12.75">
      <c r="C112" s="10"/>
    </row>
    <row r="113" spans="2:3" ht="12.75">
      <c r="B113" s="1"/>
      <c r="C113" s="21"/>
    </row>
    <row r="132" spans="2:3" ht="12.75">
      <c r="B132" s="4"/>
      <c r="C132" s="11"/>
    </row>
    <row r="133" spans="2:3" ht="12.75">
      <c r="B133" s="4"/>
      <c r="C133" s="11"/>
    </row>
    <row r="153" ht="12.75">
      <c r="C153" s="10"/>
    </row>
    <row r="154" spans="1:3" ht="12.75">
      <c r="A154" s="6"/>
      <c r="C154" s="12"/>
    </row>
    <row r="155" spans="1:3" ht="12.75">
      <c r="A155" s="6"/>
      <c r="B155" s="8"/>
      <c r="C155" s="13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76"/>
  <sheetViews>
    <sheetView tabSelected="1" workbookViewId="0" topLeftCell="A21">
      <selection activeCell="B50" sqref="B50"/>
    </sheetView>
  </sheetViews>
  <sheetFormatPr defaultColWidth="11.421875" defaultRowHeight="12.75"/>
  <cols>
    <col min="1" max="1" width="6.7109375" style="0" customWidth="1"/>
    <col min="3" max="3" width="15.8515625" style="0" customWidth="1"/>
    <col min="4" max="4" width="13.28125" style="0" customWidth="1"/>
    <col min="5" max="5" width="10.28125" style="0" customWidth="1"/>
    <col min="6" max="6" width="14.28125" style="0" customWidth="1"/>
    <col min="7" max="7" width="12.8515625" style="0" customWidth="1"/>
    <col min="8" max="8" width="8.8515625" style="0" customWidth="1"/>
  </cols>
  <sheetData>
    <row r="2" ht="18">
      <c r="E2" s="57" t="s">
        <v>233</v>
      </c>
    </row>
    <row r="3" ht="18">
      <c r="D3" s="57"/>
    </row>
    <row r="4" ht="12.75">
      <c r="B4" t="s">
        <v>93</v>
      </c>
    </row>
    <row r="5" spans="2:8" ht="12.75">
      <c r="B5" s="48" t="s">
        <v>57</v>
      </c>
      <c r="C5" s="43"/>
      <c r="D5" s="43"/>
      <c r="E5" s="43"/>
      <c r="F5" s="58" t="s">
        <v>52</v>
      </c>
      <c r="G5" s="43"/>
      <c r="H5" s="41"/>
    </row>
    <row r="6" spans="2:8" ht="12.75">
      <c r="B6" s="49" t="s">
        <v>13</v>
      </c>
      <c r="C6" s="44"/>
      <c r="D6" s="21">
        <f>'oct 04'!C13</f>
        <v>2625</v>
      </c>
      <c r="E6" s="21"/>
      <c r="F6" s="44" t="s">
        <v>33</v>
      </c>
      <c r="G6" s="44"/>
      <c r="H6" s="45">
        <f>'oct 04'!G17</f>
        <v>4788.5</v>
      </c>
    </row>
    <row r="7" spans="2:8" ht="12.75">
      <c r="B7" s="49" t="s">
        <v>58</v>
      </c>
      <c r="C7" s="44"/>
      <c r="D7" s="21">
        <f>'oct 04'!C17</f>
        <v>375.3</v>
      </c>
      <c r="E7" s="21"/>
      <c r="F7" s="44" t="s">
        <v>53</v>
      </c>
      <c r="G7" s="44"/>
      <c r="H7" s="45">
        <f>'oct 04'!G25</f>
        <v>15</v>
      </c>
    </row>
    <row r="8" spans="2:8" ht="12.75">
      <c r="B8" s="49" t="s">
        <v>59</v>
      </c>
      <c r="C8" s="44"/>
      <c r="D8" s="21">
        <f>'oct 04'!C21</f>
        <v>17.95</v>
      </c>
      <c r="E8" s="21"/>
      <c r="F8" s="44" t="s">
        <v>54</v>
      </c>
      <c r="G8" s="44"/>
      <c r="H8" s="45">
        <f>'oct 04'!G29</f>
        <v>0</v>
      </c>
    </row>
    <row r="9" spans="2:8" ht="12.75">
      <c r="B9" s="49" t="s">
        <v>14</v>
      </c>
      <c r="C9" s="44"/>
      <c r="D9" s="21">
        <f>'oct 04'!C26</f>
        <v>308</v>
      </c>
      <c r="E9" s="21"/>
      <c r="F9" s="44" t="s">
        <v>72</v>
      </c>
      <c r="G9" s="44"/>
      <c r="H9" s="45">
        <f>'oct 04'!G33</f>
        <v>0</v>
      </c>
    </row>
    <row r="10" spans="2:8" ht="12.75">
      <c r="B10" s="49" t="s">
        <v>17</v>
      </c>
      <c r="C10" s="44"/>
      <c r="D10" s="21">
        <f>'oct 04'!C32</f>
        <v>642.8499999999999</v>
      </c>
      <c r="E10" s="21"/>
      <c r="F10" s="44" t="s">
        <v>55</v>
      </c>
      <c r="G10" s="44"/>
      <c r="H10" s="45">
        <f>'oct 04'!G39</f>
        <v>82.5</v>
      </c>
    </row>
    <row r="11" spans="2:8" ht="12.75">
      <c r="B11" s="49" t="s">
        <v>60</v>
      </c>
      <c r="C11" s="44"/>
      <c r="D11" s="21">
        <f>'oct 04'!C36</f>
        <v>0</v>
      </c>
      <c r="E11" s="21"/>
      <c r="F11" s="50"/>
      <c r="G11" s="50"/>
      <c r="H11" s="51"/>
    </row>
    <row r="12" spans="2:8" ht="12.75">
      <c r="B12" s="49" t="s">
        <v>61</v>
      </c>
      <c r="C12" s="44"/>
      <c r="D12" s="21">
        <f>'oct 04'!C41</f>
        <v>599.8700000000002</v>
      </c>
      <c r="E12" s="21"/>
      <c r="F12" s="50" t="s">
        <v>56</v>
      </c>
      <c r="G12" s="50"/>
      <c r="H12" s="51">
        <f>SUM(H6:H10)</f>
        <v>4886</v>
      </c>
    </row>
    <row r="13" spans="2:8" ht="12.75">
      <c r="B13" s="49" t="s">
        <v>62</v>
      </c>
      <c r="C13" s="44"/>
      <c r="D13" s="21">
        <f>'oct 04'!C45</f>
        <v>0</v>
      </c>
      <c r="E13" s="21"/>
      <c r="H13" s="42"/>
    </row>
    <row r="14" spans="2:8" ht="12.75">
      <c r="B14" s="49" t="s">
        <v>23</v>
      </c>
      <c r="C14" s="44"/>
      <c r="D14" s="21">
        <f>'oct 04'!C49</f>
        <v>0</v>
      </c>
      <c r="E14" s="21"/>
      <c r="H14" s="42"/>
    </row>
    <row r="15" spans="2:8" ht="12.75">
      <c r="B15" s="49" t="s">
        <v>63</v>
      </c>
      <c r="C15" s="44"/>
      <c r="D15" s="21">
        <f>'oct 04'!C59</f>
        <v>1222</v>
      </c>
      <c r="E15" s="21"/>
      <c r="F15" s="82" t="s">
        <v>88</v>
      </c>
      <c r="H15" s="81">
        <f>H12-D17</f>
        <v>-904.9700000000003</v>
      </c>
    </row>
    <row r="16" spans="2:8" ht="12.75">
      <c r="B16" s="39"/>
      <c r="H16" s="42"/>
    </row>
    <row r="17" spans="2:8" ht="12.75">
      <c r="B17" s="52" t="s">
        <v>25</v>
      </c>
      <c r="C17" s="50"/>
      <c r="D17" s="56">
        <f>SUM(D6:D15)</f>
        <v>5790.97</v>
      </c>
      <c r="E17" s="56"/>
      <c r="G17" s="82"/>
      <c r="H17" s="42"/>
    </row>
    <row r="18" spans="2:8" ht="12.75">
      <c r="B18" s="59"/>
      <c r="C18" s="60"/>
      <c r="D18" s="61"/>
      <c r="E18" s="61"/>
      <c r="F18" s="46"/>
      <c r="G18" s="46"/>
      <c r="H18" s="62"/>
    </row>
    <row r="19" spans="2:8" ht="12.75">
      <c r="B19" s="82"/>
      <c r="C19" s="82"/>
      <c r="D19" s="80"/>
      <c r="E19" s="80"/>
      <c r="F19" s="44"/>
      <c r="G19" s="44"/>
      <c r="H19" s="44"/>
    </row>
    <row r="20" spans="2:8" ht="12.75">
      <c r="B20" s="82"/>
      <c r="C20" s="82"/>
      <c r="D20" s="80"/>
      <c r="E20" s="80"/>
      <c r="F20" s="44"/>
      <c r="G20" s="44"/>
      <c r="H20" s="44"/>
    </row>
    <row r="21" spans="1:8" ht="12.75">
      <c r="A21" s="44"/>
      <c r="B21" s="60" t="s">
        <v>94</v>
      </c>
      <c r="C21" s="82"/>
      <c r="D21" s="80"/>
      <c r="E21" s="80"/>
      <c r="F21" s="44"/>
      <c r="G21" s="44"/>
      <c r="H21" s="46"/>
    </row>
    <row r="22" spans="2:8" ht="12.75">
      <c r="B22" s="83" t="s">
        <v>89</v>
      </c>
      <c r="C22" s="43"/>
      <c r="D22" s="43"/>
      <c r="E22" s="43"/>
      <c r="F22" s="58" t="s">
        <v>90</v>
      </c>
      <c r="G22" s="43"/>
      <c r="H22" s="42"/>
    </row>
    <row r="23" spans="2:8" ht="12.75">
      <c r="B23" s="49" t="s">
        <v>13</v>
      </c>
      <c r="C23" s="44"/>
      <c r="D23" s="21">
        <f>'oct 04'!C13</f>
        <v>2625</v>
      </c>
      <c r="E23" s="21"/>
      <c r="F23" s="44" t="s">
        <v>33</v>
      </c>
      <c r="G23" s="44"/>
      <c r="H23" s="45">
        <f>'oct 04'!G17</f>
        <v>4788.5</v>
      </c>
    </row>
    <row r="24" spans="2:8" ht="12.75">
      <c r="B24" s="49" t="s">
        <v>58</v>
      </c>
      <c r="C24" s="44"/>
      <c r="D24" s="21">
        <f>'oct 04'!C17</f>
        <v>375.3</v>
      </c>
      <c r="E24" s="21"/>
      <c r="F24" s="44" t="s">
        <v>53</v>
      </c>
      <c r="G24" s="44"/>
      <c r="H24" s="45">
        <f>'oct 04'!G25</f>
        <v>15</v>
      </c>
    </row>
    <row r="25" spans="2:8" ht="12.75">
      <c r="B25" s="49" t="s">
        <v>59</v>
      </c>
      <c r="C25" s="44"/>
      <c r="D25" s="21">
        <f>'oct 04'!C21</f>
        <v>17.95</v>
      </c>
      <c r="E25" s="21"/>
      <c r="F25" s="44" t="s">
        <v>54</v>
      </c>
      <c r="G25" s="44"/>
      <c r="H25" s="45">
        <f>'oct 04'!G29</f>
        <v>0</v>
      </c>
    </row>
    <row r="26" spans="2:8" ht="12.75">
      <c r="B26" s="49" t="s">
        <v>14</v>
      </c>
      <c r="C26" s="44"/>
      <c r="D26" s="21">
        <f>'oct 04'!C26</f>
        <v>308</v>
      </c>
      <c r="E26" s="21"/>
      <c r="F26" s="44" t="s">
        <v>72</v>
      </c>
      <c r="G26" s="44"/>
      <c r="H26" s="45">
        <f>'oct 04'!G33</f>
        <v>0</v>
      </c>
    </row>
    <row r="27" spans="2:8" ht="12.75">
      <c r="B27" s="49" t="s">
        <v>17</v>
      </c>
      <c r="C27" s="44"/>
      <c r="D27" s="21">
        <f>'oct 04'!C32</f>
        <v>642.8499999999999</v>
      </c>
      <c r="E27" s="21"/>
      <c r="F27" s="44"/>
      <c r="G27" s="44"/>
      <c r="H27" s="45"/>
    </row>
    <row r="28" spans="2:8" ht="12.75">
      <c r="B28" s="49" t="s">
        <v>60</v>
      </c>
      <c r="C28" s="44"/>
      <c r="D28" s="21">
        <f>'oct 04'!C36</f>
        <v>0</v>
      </c>
      <c r="E28" s="21"/>
      <c r="F28" s="50" t="s">
        <v>92</v>
      </c>
      <c r="G28" s="50"/>
      <c r="H28" s="51">
        <f>SUM(H23:H26)</f>
        <v>4803.5</v>
      </c>
    </row>
    <row r="29" spans="2:8" ht="12.75">
      <c r="B29" s="49" t="s">
        <v>61</v>
      </c>
      <c r="C29" s="44"/>
      <c r="D29" s="21">
        <f>'oct 04'!C41</f>
        <v>599.8700000000002</v>
      </c>
      <c r="E29" s="21"/>
      <c r="G29" s="50"/>
      <c r="H29" s="42"/>
    </row>
    <row r="30" spans="2:8" ht="12.75">
      <c r="B30" s="39"/>
      <c r="F30" s="82" t="s">
        <v>88</v>
      </c>
      <c r="G30" s="82"/>
      <c r="H30" s="81">
        <f>H28-D31</f>
        <v>234.52999999999975</v>
      </c>
    </row>
    <row r="31" spans="2:8" ht="12.75">
      <c r="B31" s="52" t="s">
        <v>91</v>
      </c>
      <c r="D31" s="56">
        <f>SUM(D23:D29)</f>
        <v>4568.97</v>
      </c>
      <c r="H31" s="42"/>
    </row>
    <row r="32" spans="2:8" ht="12.75">
      <c r="B32" s="59"/>
      <c r="C32" s="60"/>
      <c r="D32" s="61"/>
      <c r="E32" s="61"/>
      <c r="F32" s="46"/>
      <c r="G32" s="46"/>
      <c r="H32" s="62"/>
    </row>
    <row r="33" spans="2:8" ht="12.75">
      <c r="B33" s="82"/>
      <c r="C33" s="82"/>
      <c r="D33" s="80"/>
      <c r="E33" s="80"/>
      <c r="F33" s="44"/>
      <c r="G33" s="44"/>
      <c r="H33" s="44"/>
    </row>
    <row r="34" spans="2:8" ht="12.75">
      <c r="B34" s="82"/>
      <c r="C34" s="82"/>
      <c r="D34" s="80"/>
      <c r="E34" s="80"/>
      <c r="F34" s="44"/>
      <c r="G34" s="44"/>
      <c r="H34" s="44"/>
    </row>
    <row r="35" spans="2:4" ht="12.75">
      <c r="B35" s="1" t="s">
        <v>73</v>
      </c>
      <c r="D35" s="44"/>
    </row>
    <row r="36" spans="2:5" ht="12.75">
      <c r="B36" s="38" t="s">
        <v>64</v>
      </c>
      <c r="C36" s="43"/>
      <c r="D36" s="76">
        <f>'[1]Balance sept'!$D$38</f>
        <v>6942.340000000002</v>
      </c>
      <c r="E36" s="21"/>
    </row>
    <row r="37" spans="2:5" ht="12.75">
      <c r="B37" s="39" t="s">
        <v>65</v>
      </c>
      <c r="C37" s="44"/>
      <c r="D37" s="45">
        <f>H15</f>
        <v>-904.9700000000003</v>
      </c>
      <c r="E37" s="21"/>
    </row>
    <row r="38" spans="2:5" ht="12.75">
      <c r="B38" s="40" t="s">
        <v>66</v>
      </c>
      <c r="C38" s="46"/>
      <c r="D38" s="47">
        <f>SUM(D36:D37)</f>
        <v>6037.370000000002</v>
      </c>
      <c r="E38" s="21"/>
    </row>
    <row r="41" ht="12.75">
      <c r="B41" s="1" t="s">
        <v>74</v>
      </c>
    </row>
    <row r="42" spans="2:6" ht="12.75">
      <c r="B42" t="s">
        <v>75</v>
      </c>
      <c r="C42" s="46"/>
      <c r="D42" s="63" t="s">
        <v>76</v>
      </c>
      <c r="E42" s="63" t="s">
        <v>77</v>
      </c>
      <c r="F42" s="63" t="s">
        <v>78</v>
      </c>
    </row>
    <row r="43" spans="2:6" ht="12.75">
      <c r="B43" s="38" t="s">
        <v>79</v>
      </c>
      <c r="D43" s="66">
        <f>'[1]Balance sept'!$F$43</f>
        <v>660</v>
      </c>
      <c r="E43" s="66">
        <f>'oct 04'!C52</f>
        <v>150</v>
      </c>
      <c r="F43" s="67">
        <f aca="true" t="shared" si="0" ref="F43:F48">D43+E43</f>
        <v>810</v>
      </c>
    </row>
    <row r="44" spans="2:6" ht="12.75">
      <c r="B44" s="39" t="s">
        <v>80</v>
      </c>
      <c r="D44" s="66">
        <f>'[1]Balance sept'!$F$44</f>
        <v>200</v>
      </c>
      <c r="E44" s="66">
        <f>'oct 04'!C53</f>
        <v>40</v>
      </c>
      <c r="F44" s="68">
        <f t="shared" si="0"/>
        <v>240</v>
      </c>
    </row>
    <row r="45" spans="2:6" ht="12.75">
      <c r="B45" s="39" t="s">
        <v>81</v>
      </c>
      <c r="D45" s="66">
        <f>'[1]Balance sept'!$F$45</f>
        <v>200</v>
      </c>
      <c r="E45" s="66">
        <f>'oct 04'!C54</f>
        <v>40</v>
      </c>
      <c r="F45" s="68">
        <f t="shared" si="0"/>
        <v>240</v>
      </c>
    </row>
    <row r="46" spans="2:6" ht="12.75">
      <c r="B46" s="39" t="s">
        <v>32</v>
      </c>
      <c r="D46" s="66">
        <f>'[1]Balance sept'!$F$46</f>
        <v>0</v>
      </c>
      <c r="E46" s="66" t="s">
        <v>218</v>
      </c>
      <c r="F46" s="68">
        <v>0</v>
      </c>
    </row>
    <row r="47" spans="2:6" ht="12.75">
      <c r="B47" s="39" t="s">
        <v>82</v>
      </c>
      <c r="D47" s="66">
        <f>'[1]Balance sept'!$F$47</f>
        <v>1625</v>
      </c>
      <c r="E47" s="66">
        <f>'oct 04'!C56</f>
        <v>125</v>
      </c>
      <c r="F47" s="68">
        <f t="shared" si="0"/>
        <v>1750</v>
      </c>
    </row>
    <row r="48" spans="2:6" ht="12.75">
      <c r="B48" s="39" t="s">
        <v>83</v>
      </c>
      <c r="D48" s="95">
        <f>'[1]Balance sept'!$F$48</f>
        <v>4164</v>
      </c>
      <c r="E48" s="95">
        <f>'oct 04'!C57</f>
        <v>0</v>
      </c>
      <c r="F48" s="96">
        <f t="shared" si="0"/>
        <v>4164</v>
      </c>
    </row>
    <row r="49" spans="2:6" ht="12.75">
      <c r="B49" s="39" t="s">
        <v>234</v>
      </c>
      <c r="D49" s="69">
        <v>0</v>
      </c>
      <c r="E49" s="69">
        <v>822</v>
      </c>
      <c r="F49" s="70">
        <f>D49+E49</f>
        <v>822</v>
      </c>
    </row>
    <row r="50" spans="2:8" ht="12.75">
      <c r="B50" s="40" t="s">
        <v>84</v>
      </c>
      <c r="C50" s="46"/>
      <c r="D50" s="71">
        <f>SUM(D43:D49)</f>
        <v>6849</v>
      </c>
      <c r="E50" s="71">
        <f>SUM(E43:E49)</f>
        <v>1177</v>
      </c>
      <c r="F50" s="72">
        <f>SUM(F43:F49)</f>
        <v>8026</v>
      </c>
      <c r="G50" s="44"/>
      <c r="H50" s="55"/>
    </row>
    <row r="53" spans="2:7" ht="12.75">
      <c r="B53" s="1" t="s">
        <v>95</v>
      </c>
      <c r="C53" s="44"/>
      <c r="F53" s="4"/>
      <c r="G53" s="44"/>
    </row>
    <row r="54" spans="2:7" ht="12.75">
      <c r="B54" s="4" t="s">
        <v>96</v>
      </c>
      <c r="C54" s="44"/>
      <c r="F54" s="4" t="s">
        <v>97</v>
      </c>
      <c r="G54" s="46"/>
    </row>
    <row r="55" spans="2:8" ht="12.75">
      <c r="B55" s="84" t="s">
        <v>98</v>
      </c>
      <c r="C55" s="35"/>
      <c r="D55" s="53">
        <v>0</v>
      </c>
      <c r="F55" s="84" t="s">
        <v>108</v>
      </c>
      <c r="G55" s="35"/>
      <c r="H55" s="53">
        <v>0</v>
      </c>
    </row>
    <row r="56" spans="2:8" ht="12.75">
      <c r="B56" s="1" t="s">
        <v>70</v>
      </c>
      <c r="D56" s="13">
        <f>SUM(D54:D55)</f>
        <v>0</v>
      </c>
      <c r="F56" s="1" t="s">
        <v>70</v>
      </c>
      <c r="G56" s="44"/>
      <c r="H56" s="13">
        <f>SUM(H55)</f>
        <v>0</v>
      </c>
    </row>
    <row r="57" spans="2:6" ht="12.75">
      <c r="B57" s="44"/>
      <c r="C57" s="85"/>
      <c r="D57" s="86"/>
      <c r="E57" s="85"/>
      <c r="F57" s="85"/>
    </row>
    <row r="58" spans="2:6" ht="12.75">
      <c r="B58" s="44"/>
      <c r="C58" s="78"/>
      <c r="D58" s="86"/>
      <c r="E58" s="78"/>
      <c r="F58" s="78"/>
    </row>
    <row r="59" spans="2:6" ht="12.75">
      <c r="B59" s="50"/>
      <c r="C59" s="79"/>
      <c r="D59" s="87"/>
      <c r="E59" s="79"/>
      <c r="F59" s="79"/>
    </row>
    <row r="60" spans="2:6" ht="12.75">
      <c r="B60" s="44"/>
      <c r="C60" s="44"/>
      <c r="D60" s="44"/>
      <c r="E60" s="44"/>
      <c r="F60" s="44"/>
    </row>
    <row r="61" spans="2:6" ht="12.75">
      <c r="B61" s="88"/>
      <c r="C61" s="44"/>
      <c r="D61" s="88"/>
      <c r="E61" s="44"/>
      <c r="F61" s="44"/>
    </row>
    <row r="62" spans="2:4" ht="12.75">
      <c r="B62" s="6"/>
      <c r="D62" s="6"/>
    </row>
    <row r="63" spans="2:4" ht="12.75">
      <c r="B63" s="6"/>
      <c r="D63" s="6"/>
    </row>
    <row r="64" spans="2:4" ht="12.75">
      <c r="B64" s="6"/>
      <c r="D64" s="6"/>
    </row>
    <row r="65" spans="2:4" ht="12.75">
      <c r="B65" s="6"/>
      <c r="D65" s="6"/>
    </row>
    <row r="66" spans="2:4" ht="12.75">
      <c r="B66" s="6"/>
      <c r="D66" s="6"/>
    </row>
    <row r="67" spans="2:4" ht="12.75">
      <c r="B67" s="6"/>
      <c r="D67" s="6"/>
    </row>
    <row r="68" spans="2:4" ht="12.75">
      <c r="B68" s="6"/>
      <c r="D68" s="6"/>
    </row>
    <row r="69" spans="2:4" ht="12.75">
      <c r="B69" s="6"/>
      <c r="D69" s="6"/>
    </row>
    <row r="70" spans="2:4" ht="12.75">
      <c r="B70" s="6"/>
      <c r="D70" s="6"/>
    </row>
    <row r="71" spans="2:4" ht="12.75">
      <c r="B71" s="6"/>
      <c r="D71" s="6"/>
    </row>
    <row r="72" spans="2:4" ht="12.75">
      <c r="B72" s="6"/>
      <c r="D72" s="6"/>
    </row>
    <row r="73" spans="2:4" ht="12.75">
      <c r="B73" s="6"/>
      <c r="D73" s="6"/>
    </row>
    <row r="74" spans="2:4" ht="12.75">
      <c r="B74" s="6"/>
      <c r="D74" s="6"/>
    </row>
    <row r="75" spans="2:4" ht="12.75">
      <c r="B75" s="6"/>
      <c r="D75" s="6"/>
    </row>
    <row r="76" spans="2:4" ht="12.75">
      <c r="B76" s="6"/>
      <c r="D76" s="6"/>
    </row>
  </sheetData>
  <printOptions/>
  <pageMargins left="0.75" right="0.75" top="1" bottom="1" header="0" footer="0"/>
  <pageSetup horizontalDpi="600" verticalDpi="600" orientation="portrait" paperSize="9" scale="85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4" sqref="A14"/>
    </sheetView>
  </sheetViews>
  <sheetFormatPr defaultColWidth="11.421875" defaultRowHeight="12.75"/>
  <sheetData>
    <row r="1" ht="12.75">
      <c r="A1" s="1" t="s">
        <v>226</v>
      </c>
    </row>
    <row r="2" ht="12.75">
      <c r="A2" t="s">
        <v>227</v>
      </c>
    </row>
    <row r="3" ht="12.75">
      <c r="A3" t="s">
        <v>219</v>
      </c>
    </row>
    <row r="4" ht="12.75">
      <c r="A4" t="s">
        <v>220</v>
      </c>
    </row>
    <row r="6" ht="12.75">
      <c r="A6" t="s">
        <v>221</v>
      </c>
    </row>
    <row r="8" spans="1:4" ht="12.75">
      <c r="A8" t="s">
        <v>222</v>
      </c>
      <c r="D8" t="s">
        <v>228</v>
      </c>
    </row>
    <row r="9" spans="1:4" ht="12.75">
      <c r="A9" t="s">
        <v>223</v>
      </c>
      <c r="D9" t="s">
        <v>229</v>
      </c>
    </row>
    <row r="10" spans="1:4" ht="12.75">
      <c r="A10" t="s">
        <v>224</v>
      </c>
      <c r="D10" t="s">
        <v>229</v>
      </c>
    </row>
    <row r="11" spans="1:4" ht="12.75">
      <c r="A11" t="s">
        <v>225</v>
      </c>
      <c r="D11" t="s">
        <v>230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CyberCorner 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Prat</dc:creator>
  <cp:keywords/>
  <dc:description/>
  <cp:lastModifiedBy>Empresarios Agrupados AIE</cp:lastModifiedBy>
  <cp:lastPrinted>2004-12-10T15:56:44Z</cp:lastPrinted>
  <dcterms:created xsi:type="dcterms:W3CDTF">2004-04-11T18:06:39Z</dcterms:created>
  <dcterms:modified xsi:type="dcterms:W3CDTF">2004-04-11T19:10:48Z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