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1"/>
  </bookViews>
  <sheets>
    <sheet name="presupuesto" sheetId="1" r:id="rId1"/>
    <sheet name="pendientes" sheetId="2" r:id="rId2"/>
  </sheets>
  <definedNames>
    <definedName name="TABLE" localSheetId="0">'presupuesto'!$A$78:$B$97</definedName>
  </definedNames>
  <calcPr fullCalcOnLoad="1"/>
</workbook>
</file>

<file path=xl/sharedStrings.xml><?xml version="1.0" encoding="utf-8"?>
<sst xmlns="http://schemas.openxmlformats.org/spreadsheetml/2006/main" count="72" uniqueCount="59">
  <si>
    <t>GASTO EN SEMILLA</t>
  </si>
  <si>
    <t>CEBADA</t>
  </si>
  <si>
    <t>TRIGO</t>
  </si>
  <si>
    <t>AVENA</t>
  </si>
  <si>
    <t>GARBANZO</t>
  </si>
  <si>
    <t>YEROS</t>
  </si>
  <si>
    <t>Gastos Variables de toda la temporada:</t>
  </si>
  <si>
    <t>Concepto.</t>
  </si>
  <si>
    <t>Total.</t>
  </si>
  <si>
    <t>Gasoil tractor.</t>
  </si>
  <si>
    <t>Amortización.</t>
  </si>
  <si>
    <t>Transporte.</t>
  </si>
  <si>
    <t>Seguros.</t>
  </si>
  <si>
    <t>  169,82</t>
  </si>
  <si>
    <t>Cosechadora.</t>
  </si>
  <si>
    <t xml:space="preserve">GASTOS FIJOS: </t>
  </si>
  <si>
    <t>REASS</t>
  </si>
  <si>
    <t>Contribución</t>
  </si>
  <si>
    <t>Kg</t>
  </si>
  <si>
    <t>(Precios 03/04):</t>
  </si>
  <si>
    <t>Gasoil</t>
  </si>
  <si>
    <t>Otros maquin</t>
  </si>
  <si>
    <t>Transporte</t>
  </si>
  <si>
    <t>Simiente</t>
  </si>
  <si>
    <t>Cosechadora</t>
  </si>
  <si>
    <t>Sim. Cebada</t>
  </si>
  <si>
    <t>Simiente yero</t>
  </si>
  <si>
    <t>Sim. Garbanzo</t>
  </si>
  <si>
    <t>Has.</t>
  </si>
  <si>
    <t>€/Ha</t>
  </si>
  <si>
    <t>REPARTO DEL COSTE TOTAL POR COOPERATIVAS:</t>
  </si>
  <si>
    <t>SUP. (Has)</t>
  </si>
  <si>
    <t>€</t>
  </si>
  <si>
    <t>%</t>
  </si>
  <si>
    <t>GASTOS VARIABLES:</t>
  </si>
  <si>
    <t>ASIGNACION:</t>
  </si>
  <si>
    <t>Superficie total     =</t>
  </si>
  <si>
    <t>COSTE/Ha           =</t>
  </si>
  <si>
    <t>PROPUESTA PROVISIONAL 04-05  :</t>
  </si>
  <si>
    <t>COOP. 2º GRADO:</t>
  </si>
  <si>
    <t>Superficie de garbanzo = 6,12 Has.</t>
  </si>
  <si>
    <t>Nº Bolsas</t>
  </si>
  <si>
    <t>SAS</t>
  </si>
  <si>
    <t>bah-SMV</t>
  </si>
  <si>
    <t>bah-Perales</t>
  </si>
  <si>
    <t xml:space="preserve">   TOTALES :</t>
  </si>
  <si>
    <t>TOTAL COSTES (*):</t>
  </si>
  <si>
    <t>Seguro</t>
  </si>
  <si>
    <t>Coop. La Legona</t>
  </si>
  <si>
    <t>TOTAL</t>
  </si>
  <si>
    <t>GTOS.FIJOS</t>
  </si>
  <si>
    <t>GTOS.VARIABLES</t>
  </si>
  <si>
    <t>ASIGNACION</t>
  </si>
  <si>
    <t>TOTALES</t>
  </si>
  <si>
    <t>PUESTA AL DIA DE APORTACIONES PENDIENTES :</t>
  </si>
  <si>
    <t>APORTACIONES PENDIENTES DE CADA COOP. :</t>
  </si>
  <si>
    <t xml:space="preserve">     garbanzo del año pasado.</t>
  </si>
  <si>
    <t xml:space="preserve"> (*) Datos generales tomados del Acta del 16-IX-04, salvo para simiente y seguro que son los del</t>
  </si>
  <si>
    <t>Juanjo-Galapagos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</si>
</sst>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179" fontId="0" fillId="0" borderId="10" xfId="0" applyNumberFormat="1" applyFont="1" applyBorder="1" applyAlignment="1">
      <alignment horizontal="center"/>
    </xf>
    <xf numFmtId="179" fontId="0" fillId="0" borderId="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179" fontId="0" fillId="0" borderId="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17" fontId="5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" fontId="5" fillId="0" borderId="15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6" fillId="0" borderId="19" xfId="0" applyNumberFormat="1" applyFont="1" applyBorder="1" applyAlignment="1">
      <alignment/>
    </xf>
    <xf numFmtId="17" fontId="5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6" fillId="0" borderId="24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2" fontId="0" fillId="0" borderId="14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7"/>
  <sheetViews>
    <sheetView workbookViewId="0" topLeftCell="A2">
      <selection activeCell="A33" sqref="A33"/>
    </sheetView>
  </sheetViews>
  <sheetFormatPr defaultColWidth="11.421875" defaultRowHeight="12.75"/>
  <cols>
    <col min="1" max="1" width="24.140625" style="0" customWidth="1"/>
    <col min="6" max="7" width="11.57421875" style="0" bestFit="1" customWidth="1"/>
  </cols>
  <sheetData>
    <row r="1" ht="18">
      <c r="A1" s="7" t="s">
        <v>38</v>
      </c>
    </row>
    <row r="2" ht="15">
      <c r="A2" s="8" t="s">
        <v>39</v>
      </c>
    </row>
    <row r="3" ht="15">
      <c r="A3" s="8"/>
    </row>
    <row r="4" ht="15">
      <c r="A4" s="8" t="s">
        <v>40</v>
      </c>
    </row>
    <row r="5" ht="15">
      <c r="A5" s="8"/>
    </row>
    <row r="6" ht="13.5" thickBot="1">
      <c r="B6" s="34" t="s">
        <v>32</v>
      </c>
    </row>
    <row r="7" spans="1:10" ht="16.5" thickBot="1">
      <c r="A7" s="32" t="s">
        <v>46</v>
      </c>
      <c r="B7" s="33">
        <f>+B9+B13+B21</f>
        <v>3499.5870112578177</v>
      </c>
      <c r="I7" s="9">
        <f>+I9+I13+I21</f>
        <v>7689.530000000001</v>
      </c>
      <c r="J7">
        <f>+I7/$I$23</f>
        <v>534.3662265462127</v>
      </c>
    </row>
    <row r="8" spans="1:9" ht="13.5" thickBot="1">
      <c r="A8" s="26"/>
      <c r="B8" s="27"/>
      <c r="I8" s="10"/>
    </row>
    <row r="9" spans="1:10" ht="15">
      <c r="A9" s="21" t="s">
        <v>15</v>
      </c>
      <c r="B9" s="35">
        <f>SUM(B10:B11)</f>
        <v>270.3092147324531</v>
      </c>
      <c r="C9" s="76">
        <f>+B9/$B$7</f>
        <v>0.0772403183183889</v>
      </c>
      <c r="I9" s="11">
        <f>+I10+I11</f>
        <v>635.58</v>
      </c>
      <c r="J9">
        <f>+I9/$I$23</f>
        <v>44.1681723419041</v>
      </c>
    </row>
    <row r="10" spans="1:10" ht="12.75">
      <c r="A10" s="30" t="s">
        <v>16</v>
      </c>
      <c r="B10" s="23">
        <f>+J10*$B$23</f>
        <v>118.61912439193885</v>
      </c>
      <c r="C10" s="77">
        <f aca="true" t="shared" si="0" ref="C10:C21">+B10/$B$7</f>
        <v>0.03389517791966684</v>
      </c>
      <c r="I10" s="6">
        <v>278.91</v>
      </c>
      <c r="J10">
        <f>+I10/$I$23</f>
        <v>19.382209867963866</v>
      </c>
    </row>
    <row r="11" spans="1:10" ht="13.5" thickBot="1">
      <c r="A11" s="31" t="s">
        <v>17</v>
      </c>
      <c r="B11" s="25">
        <f>+J11*$B$23</f>
        <v>151.69009034051425</v>
      </c>
      <c r="C11" s="77">
        <f t="shared" si="0"/>
        <v>0.04334514039872207</v>
      </c>
      <c r="I11" s="6">
        <v>356.67</v>
      </c>
      <c r="J11">
        <f>+I11/$I$23</f>
        <v>24.785962473940238</v>
      </c>
    </row>
    <row r="12" spans="1:9" ht="13.5" thickBot="1">
      <c r="A12" s="29"/>
      <c r="B12" s="27"/>
      <c r="C12" s="77"/>
      <c r="I12" s="6"/>
    </row>
    <row r="13" spans="1:10" ht="15">
      <c r="A13" s="21" t="s">
        <v>34</v>
      </c>
      <c r="B13" s="35">
        <f>SUM(B14:B19)</f>
        <v>1528.09642056984</v>
      </c>
      <c r="C13" s="76">
        <f t="shared" si="0"/>
        <v>0.4366505006602517</v>
      </c>
      <c r="I13" s="11">
        <f>SUM(I14:I19)</f>
        <v>3053.9500000000003</v>
      </c>
      <c r="J13">
        <f aca="true" t="shared" si="1" ref="J13:J19">+I13/$I$23</f>
        <v>212.22724113968033</v>
      </c>
    </row>
    <row r="14" spans="1:10" ht="12.75">
      <c r="A14" s="22" t="s">
        <v>20</v>
      </c>
      <c r="B14" s="23">
        <f>+J14*$B$23</f>
        <v>207.33148019457957</v>
      </c>
      <c r="C14" s="77">
        <f t="shared" si="0"/>
        <v>0.05924455643697818</v>
      </c>
      <c r="I14" s="10">
        <v>487.5</v>
      </c>
      <c r="J14">
        <f t="shared" si="1"/>
        <v>33.87769284225156</v>
      </c>
    </row>
    <row r="15" spans="1:10" ht="12.75">
      <c r="A15" s="22" t="s">
        <v>21</v>
      </c>
      <c r="B15" s="23">
        <f>+J15*$B$23</f>
        <v>359.16191799861014</v>
      </c>
      <c r="C15" s="77">
        <f t="shared" si="0"/>
        <v>0.1026298008431345</v>
      </c>
      <c r="I15" s="10">
        <v>844.5</v>
      </c>
      <c r="J15">
        <f t="shared" si="1"/>
        <v>58.68658790826963</v>
      </c>
    </row>
    <row r="16" spans="1:10" ht="12.75">
      <c r="A16" s="22" t="s">
        <v>22</v>
      </c>
      <c r="B16" s="23">
        <f>+J16*$B$23</f>
        <v>21.26476719944406</v>
      </c>
      <c r="C16" s="77">
        <f t="shared" si="0"/>
        <v>0.006076364762766993</v>
      </c>
      <c r="I16" s="10">
        <v>50</v>
      </c>
      <c r="J16">
        <f t="shared" si="1"/>
        <v>3.4746351633078527</v>
      </c>
    </row>
    <row r="17" spans="1:10" ht="12.75">
      <c r="A17" s="22" t="s">
        <v>23</v>
      </c>
      <c r="B17" s="23">
        <f>120*0.8*B23</f>
        <v>587.52</v>
      </c>
      <c r="C17" s="77">
        <f t="shared" si="0"/>
        <v>0.16788266675753669</v>
      </c>
      <c r="I17" s="10">
        <f>+B86+B88+B90</f>
        <v>905.52</v>
      </c>
      <c r="J17">
        <f t="shared" si="1"/>
        <v>62.92703266157053</v>
      </c>
    </row>
    <row r="18" spans="1:10" ht="12.75">
      <c r="A18" s="22" t="s">
        <v>47</v>
      </c>
      <c r="B18" s="23">
        <f>16.19*B23</f>
        <v>99.0828</v>
      </c>
      <c r="C18" s="77">
        <f t="shared" si="0"/>
        <v>0.028312712237547073</v>
      </c>
      <c r="I18" s="10">
        <v>169.82</v>
      </c>
      <c r="J18">
        <f t="shared" si="1"/>
        <v>11.80125086865879</v>
      </c>
    </row>
    <row r="19" spans="1:10" ht="13.5" thickBot="1">
      <c r="A19" s="24" t="s">
        <v>24</v>
      </c>
      <c r="B19" s="25">
        <f>+J19*$B$23</f>
        <v>253.7354551772064</v>
      </c>
      <c r="C19" s="77">
        <f t="shared" si="0"/>
        <v>0.07250439962228832</v>
      </c>
      <c r="I19" s="10">
        <v>596.61</v>
      </c>
      <c r="J19">
        <f t="shared" si="1"/>
        <v>41.46004169562196</v>
      </c>
    </row>
    <row r="20" spans="1:9" ht="13.5" thickBot="1">
      <c r="A20" s="26"/>
      <c r="B20" s="27"/>
      <c r="C20" s="77"/>
      <c r="I20" s="10"/>
    </row>
    <row r="21" spans="1:10" ht="15.75" thickBot="1">
      <c r="A21" s="28" t="s">
        <v>35</v>
      </c>
      <c r="B21" s="36">
        <f>+J21*$B$23</f>
        <v>1701.1813759555246</v>
      </c>
      <c r="C21" s="76">
        <f t="shared" si="0"/>
        <v>0.48610918102135936</v>
      </c>
      <c r="I21" s="11">
        <v>4000</v>
      </c>
      <c r="J21">
        <f>+I21/$I$23</f>
        <v>277.9708130646282</v>
      </c>
    </row>
    <row r="22" spans="1:9" ht="15">
      <c r="A22" s="12"/>
      <c r="B22" s="20"/>
      <c r="I22" s="13"/>
    </row>
    <row r="23" spans="1:10" ht="15">
      <c r="A23" s="12" t="s">
        <v>36</v>
      </c>
      <c r="B23" s="20">
        <v>6.12</v>
      </c>
      <c r="C23" t="s">
        <v>28</v>
      </c>
      <c r="I23" s="13">
        <v>14.39</v>
      </c>
      <c r="J23" t="s">
        <v>28</v>
      </c>
    </row>
    <row r="24" spans="1:10" ht="15.75">
      <c r="A24" s="16" t="s">
        <v>37</v>
      </c>
      <c r="B24" s="19">
        <f>+B7/B23</f>
        <v>571.8279430159832</v>
      </c>
      <c r="C24" s="18" t="s">
        <v>29</v>
      </c>
      <c r="I24" s="17">
        <f>+I7/I23</f>
        <v>534.3662265462127</v>
      </c>
      <c r="J24" s="18" t="s">
        <v>29</v>
      </c>
    </row>
    <row r="25" spans="1:10" ht="15.75">
      <c r="A25" s="16"/>
      <c r="B25" s="19"/>
      <c r="C25" s="18"/>
      <c r="I25" s="17"/>
      <c r="J25" s="18"/>
    </row>
    <row r="26" spans="1:10" ht="15.75">
      <c r="A26" s="44" t="s">
        <v>57</v>
      </c>
      <c r="B26" s="19"/>
      <c r="C26" s="18"/>
      <c r="I26" s="17"/>
      <c r="J26" s="18"/>
    </row>
    <row r="27" spans="1:2" ht="15">
      <c r="A27" s="44" t="s">
        <v>56</v>
      </c>
      <c r="B27" s="13"/>
    </row>
    <row r="28" spans="1:2" ht="15">
      <c r="A28" s="44"/>
      <c r="B28" s="13"/>
    </row>
    <row r="30" ht="18">
      <c r="A30" s="7" t="s">
        <v>30</v>
      </c>
    </row>
    <row r="31" spans="1:6" ht="15" customHeight="1">
      <c r="A31" s="4"/>
      <c r="B31" s="14" t="s">
        <v>41</v>
      </c>
      <c r="C31" s="14" t="s">
        <v>31</v>
      </c>
      <c r="D31" s="14" t="s">
        <v>32</v>
      </c>
      <c r="E31" s="14" t="s">
        <v>33</v>
      </c>
      <c r="F31" s="14" t="s">
        <v>18</v>
      </c>
    </row>
    <row r="32" spans="1:7" ht="15" customHeight="1">
      <c r="A32" s="5" t="s">
        <v>44</v>
      </c>
      <c r="B32" s="1">
        <v>130</v>
      </c>
      <c r="C32" s="37">
        <f>+(B32*C37)/B37</f>
        <v>2.448</v>
      </c>
      <c r="D32" s="6">
        <f>+C32*$I$24</f>
        <v>1308.1285225851286</v>
      </c>
      <c r="E32" s="38">
        <f>+D32/$D$37</f>
        <v>0.3999999999999999</v>
      </c>
      <c r="F32" s="15">
        <f>600*C32</f>
        <v>1468.8</v>
      </c>
      <c r="G32" s="14"/>
    </row>
    <row r="33" spans="1:7" ht="15" customHeight="1">
      <c r="A33" s="5" t="s">
        <v>43</v>
      </c>
      <c r="B33" s="1">
        <v>100</v>
      </c>
      <c r="C33" s="37">
        <f>+(B33*C37)/B37</f>
        <v>1.883076923076923</v>
      </c>
      <c r="D33" s="6">
        <f>+C33*$I$24</f>
        <v>1006.2527096808683</v>
      </c>
      <c r="E33" s="38">
        <f>+D33/$D$37</f>
        <v>0.30769230769230765</v>
      </c>
      <c r="F33" s="15">
        <f>600*C33</f>
        <v>1129.8461538461538</v>
      </c>
      <c r="G33" s="14"/>
    </row>
    <row r="34" spans="1:42" ht="15" customHeight="1">
      <c r="A34" s="5" t="s">
        <v>42</v>
      </c>
      <c r="B34" s="1">
        <v>35</v>
      </c>
      <c r="C34" s="37">
        <f>+(B34*C37)/B37</f>
        <v>0.6590769230769231</v>
      </c>
      <c r="D34" s="6">
        <f>+C34*$I$24</f>
        <v>352.1884483883039</v>
      </c>
      <c r="E34" s="38">
        <f>+D34/$D$37</f>
        <v>0.1076923076923077</v>
      </c>
      <c r="F34" s="15">
        <f>600*C34</f>
        <v>395.4461538461539</v>
      </c>
      <c r="G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" customHeight="1">
      <c r="A35" s="5" t="s">
        <v>58</v>
      </c>
      <c r="B35" s="1">
        <v>40</v>
      </c>
      <c r="C35" s="37">
        <f>+(B35*C37)/B37</f>
        <v>0.7532307692307693</v>
      </c>
      <c r="D35" s="6">
        <f>+C35*$I$24</f>
        <v>402.5010838723473</v>
      </c>
      <c r="E35" s="38">
        <f>+D35/$D$37</f>
        <v>0.12307692307692307</v>
      </c>
      <c r="F35" s="15">
        <f>600*C35</f>
        <v>451.9384615384616</v>
      </c>
      <c r="G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5" customHeight="1">
      <c r="A36" s="5" t="s">
        <v>48</v>
      </c>
      <c r="B36" s="1">
        <v>20</v>
      </c>
      <c r="C36" s="37">
        <f>+(B36*C37)/B37</f>
        <v>0.37661538461538463</v>
      </c>
      <c r="D36" s="6">
        <f>+C36*$I$24</f>
        <v>201.25054193617365</v>
      </c>
      <c r="E36" s="38">
        <f>+D36/$D$37</f>
        <v>0.061538461538461535</v>
      </c>
      <c r="F36" s="15">
        <f>600*C36</f>
        <v>225.9692307692308</v>
      </c>
      <c r="G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" customHeight="1">
      <c r="A37" s="40" t="s">
        <v>45</v>
      </c>
      <c r="B37" s="40">
        <f>SUM(B32:B36)</f>
        <v>325</v>
      </c>
      <c r="C37" s="41">
        <v>6.12</v>
      </c>
      <c r="D37" s="42">
        <f>SUM(D32:D36)</f>
        <v>3270.321306462822</v>
      </c>
      <c r="E37" s="40"/>
      <c r="F37" s="43">
        <f>SUM(F32:F36)</f>
        <v>3671.9999999999995</v>
      </c>
      <c r="G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3:42" ht="12.75">
      <c r="C38" s="4"/>
      <c r="D38" s="4"/>
      <c r="E38" s="4"/>
      <c r="F38" s="4"/>
      <c r="G38" s="3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3:42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9:42" ht="12.75"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9:42" ht="12.7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9:42" ht="12.75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9:42" ht="12.75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9:42" ht="12.75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9:42" ht="12.75"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9:42" ht="12.75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9:51" ht="12.75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15">
      <c r="A57" s="8" t="s">
        <v>0</v>
      </c>
      <c r="C57" t="s">
        <v>19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1:51" ht="12.75"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ht="12.75">
      <c r="A59" s="1" t="s">
        <v>1</v>
      </c>
      <c r="B59" s="1">
        <v>4.27</v>
      </c>
      <c r="C59" s="1">
        <v>180</v>
      </c>
      <c r="D59" s="1">
        <v>0.21</v>
      </c>
      <c r="E59" s="1">
        <f>+B59*C59*D59</f>
        <v>161.40599999999998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ht="12.75">
      <c r="A60" s="1" t="s">
        <v>2</v>
      </c>
      <c r="B60" s="1">
        <v>1</v>
      </c>
      <c r="C60" s="1">
        <v>180</v>
      </c>
      <c r="D60" s="1">
        <v>0.24</v>
      </c>
      <c r="E60" s="1">
        <f>+B60*C60*D60</f>
        <v>43.199999999999996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ht="12.75">
      <c r="A61" s="1" t="s">
        <v>3</v>
      </c>
      <c r="B61" s="1">
        <v>1</v>
      </c>
      <c r="C61" s="1">
        <v>180</v>
      </c>
      <c r="D61" s="1">
        <v>0.21</v>
      </c>
      <c r="E61" s="1">
        <f>+B61*C61*D61</f>
        <v>37.8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ht="12.75">
      <c r="A62" s="1" t="s">
        <v>4</v>
      </c>
      <c r="B62" s="1">
        <v>6.12</v>
      </c>
      <c r="C62" s="1">
        <v>120</v>
      </c>
      <c r="D62" s="1">
        <v>0.8</v>
      </c>
      <c r="E62" s="1">
        <f>+B62*C62*D62</f>
        <v>587.52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12.75">
      <c r="A63" s="1" t="s">
        <v>5</v>
      </c>
      <c r="B63" s="1">
        <v>2</v>
      </c>
      <c r="C63" s="1">
        <v>130</v>
      </c>
      <c r="D63" s="1">
        <v>0.3</v>
      </c>
      <c r="E63" s="1">
        <f>+B63*C63*D63</f>
        <v>78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12.75">
      <c r="A64" s="1"/>
      <c r="B64" s="1">
        <f>SUM(B59:B63)</f>
        <v>14.39</v>
      </c>
      <c r="C64" s="1"/>
      <c r="D64" s="1"/>
      <c r="E64" s="2">
        <f>SUM(E59:E63)</f>
        <v>907.9259999999999</v>
      </c>
      <c r="F64" s="3">
        <f>+E64/B64</f>
        <v>63.094232105628905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1:51" ht="12.7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1:51" ht="12.75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1:51" ht="12.75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1:51" ht="12.75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1:51" ht="12.75"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1:51" ht="12.75"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1:51" ht="12.75"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1:51" ht="12.75"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1:51" ht="12.75"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1:51" ht="12.75"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1:51" ht="12.75"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ht="12.75">
      <c r="A76" s="82" t="s">
        <v>6</v>
      </c>
      <c r="B76" s="83"/>
      <c r="C76" s="83"/>
      <c r="D76" s="83"/>
      <c r="E76" s="83"/>
      <c r="F76" s="83"/>
      <c r="G76" s="83"/>
      <c r="H76" s="83"/>
      <c r="I76" s="83"/>
      <c r="J76" s="8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10" ht="12.75">
      <c r="A78" s="80" t="s">
        <v>7</v>
      </c>
      <c r="B78" s="80" t="s">
        <v>8</v>
      </c>
      <c r="C78" s="4"/>
      <c r="D78" s="4"/>
      <c r="E78" s="4"/>
      <c r="F78" s="4"/>
      <c r="G78" s="4"/>
      <c r="H78" s="4"/>
      <c r="I78" s="4"/>
      <c r="J78" s="4"/>
    </row>
    <row r="79" spans="1:10" ht="12.75">
      <c r="A79" s="81"/>
      <c r="B79" s="81"/>
      <c r="C79" s="4"/>
      <c r="D79" s="4"/>
      <c r="E79" s="4"/>
      <c r="F79" s="4"/>
      <c r="G79" s="4"/>
      <c r="H79" s="4"/>
      <c r="I79" s="4"/>
      <c r="J79" s="4"/>
    </row>
    <row r="80" spans="1:10" ht="12.75">
      <c r="A80" s="80" t="s">
        <v>9</v>
      </c>
      <c r="B80" s="78">
        <f>75*13*0.5</f>
        <v>487.5</v>
      </c>
      <c r="C80" s="4"/>
      <c r="D80" s="4"/>
      <c r="E80" s="4"/>
      <c r="F80" s="4"/>
      <c r="G80" s="4"/>
      <c r="H80" s="4"/>
      <c r="I80" s="4"/>
      <c r="J80" s="4"/>
    </row>
    <row r="81" spans="1:10" ht="12.75">
      <c r="A81" s="81"/>
      <c r="B81" s="79"/>
      <c r="C81" s="4"/>
      <c r="D81" s="4"/>
      <c r="E81" s="4"/>
      <c r="F81" s="4"/>
      <c r="G81" s="4"/>
      <c r="H81" s="4"/>
      <c r="I81" s="4"/>
      <c r="J81" s="4"/>
    </row>
    <row r="82" spans="1:10" ht="12.75">
      <c r="A82" s="80" t="s">
        <v>10</v>
      </c>
      <c r="B82" s="78">
        <f>75*11.26</f>
        <v>844.5</v>
      </c>
      <c r="C82" s="4"/>
      <c r="D82" s="4"/>
      <c r="E82" s="4"/>
      <c r="F82" s="4"/>
      <c r="G82" s="4"/>
      <c r="H82" s="4"/>
      <c r="I82" s="4"/>
      <c r="J82" s="4"/>
    </row>
    <row r="83" spans="1:10" ht="12.75">
      <c r="A83" s="81"/>
      <c r="B83" s="79"/>
      <c r="C83" s="4"/>
      <c r="D83" s="4"/>
      <c r="E83" s="4"/>
      <c r="F83" s="4"/>
      <c r="G83" s="4"/>
      <c r="H83" s="4"/>
      <c r="I83" s="4"/>
      <c r="J83" s="4"/>
    </row>
    <row r="84" spans="1:10" ht="12.75">
      <c r="A84" s="80" t="s">
        <v>11</v>
      </c>
      <c r="B84" s="78">
        <v>50</v>
      </c>
      <c r="C84" s="4"/>
      <c r="D84" s="4"/>
      <c r="E84" s="4"/>
      <c r="F84" s="4"/>
      <c r="G84" s="4"/>
      <c r="H84" s="4"/>
      <c r="I84" s="4"/>
      <c r="J84" s="4"/>
    </row>
    <row r="85" spans="1:10" ht="12.75">
      <c r="A85" s="81"/>
      <c r="B85" s="79"/>
      <c r="C85" s="4"/>
      <c r="D85" s="4"/>
      <c r="E85" s="4"/>
      <c r="F85" s="4"/>
      <c r="G85" s="4"/>
      <c r="H85" s="4"/>
      <c r="I85" s="4"/>
      <c r="J85" s="4"/>
    </row>
    <row r="86" spans="1:10" ht="12.75">
      <c r="A86" s="80" t="s">
        <v>25</v>
      </c>
      <c r="B86" s="78">
        <v>240</v>
      </c>
      <c r="C86" s="4"/>
      <c r="D86" s="4"/>
      <c r="E86" s="4"/>
      <c r="F86" s="4"/>
      <c r="G86" s="4"/>
      <c r="H86" s="4"/>
      <c r="I86" s="4"/>
      <c r="J86" s="4"/>
    </row>
    <row r="87" spans="1:10" ht="12.75">
      <c r="A87" s="81"/>
      <c r="B87" s="79"/>
      <c r="C87" s="4"/>
      <c r="D87" s="4"/>
      <c r="E87" s="4"/>
      <c r="F87" s="4"/>
      <c r="G87" s="4"/>
      <c r="H87" s="4"/>
      <c r="I87" s="4"/>
      <c r="J87" s="4"/>
    </row>
    <row r="88" spans="1:10" ht="12.75">
      <c r="A88" s="80" t="s">
        <v>26</v>
      </c>
      <c r="B88" s="78">
        <f>+E63</f>
        <v>78</v>
      </c>
      <c r="C88" s="4"/>
      <c r="D88" s="4"/>
      <c r="E88" s="4"/>
      <c r="F88" s="4"/>
      <c r="G88" s="4"/>
      <c r="H88" s="4"/>
      <c r="I88" s="4"/>
      <c r="J88" s="4"/>
    </row>
    <row r="89" spans="1:10" ht="12.75">
      <c r="A89" s="81"/>
      <c r="B89" s="79"/>
      <c r="C89" s="4"/>
      <c r="D89" s="4"/>
      <c r="E89" s="4"/>
      <c r="F89" s="4"/>
      <c r="G89" s="4"/>
      <c r="H89" s="4"/>
      <c r="I89" s="4"/>
      <c r="J89" s="4"/>
    </row>
    <row r="90" spans="1:10" ht="12.75">
      <c r="A90" s="80" t="s">
        <v>27</v>
      </c>
      <c r="B90" s="78">
        <f>+E62</f>
        <v>587.52</v>
      </c>
      <c r="C90" s="4"/>
      <c r="D90" s="4"/>
      <c r="E90" s="4"/>
      <c r="F90" s="4"/>
      <c r="G90" s="4"/>
      <c r="H90" s="4"/>
      <c r="I90" s="4"/>
      <c r="J90" s="4"/>
    </row>
    <row r="91" spans="1:10" ht="12.75">
      <c r="A91" s="81"/>
      <c r="B91" s="79"/>
      <c r="C91" s="4"/>
      <c r="D91" s="4"/>
      <c r="E91" s="4"/>
      <c r="F91" s="4"/>
      <c r="G91" s="4"/>
      <c r="H91" s="4"/>
      <c r="I91" s="4"/>
      <c r="J91" s="4"/>
    </row>
    <row r="92" spans="1:10" ht="12.75">
      <c r="A92" s="80" t="s">
        <v>12</v>
      </c>
      <c r="B92" s="78" t="s">
        <v>13</v>
      </c>
      <c r="C92" s="4"/>
      <c r="D92" s="4"/>
      <c r="E92" s="4"/>
      <c r="F92" s="4"/>
      <c r="G92" s="4"/>
      <c r="H92" s="4"/>
      <c r="I92" s="4"/>
      <c r="J92" s="4"/>
    </row>
    <row r="93" spans="1:10" ht="12.75">
      <c r="A93" s="81"/>
      <c r="B93" s="79"/>
      <c r="C93" s="4"/>
      <c r="D93" s="4"/>
      <c r="E93" s="4"/>
      <c r="F93" s="4"/>
      <c r="G93" s="4"/>
      <c r="H93" s="4"/>
      <c r="I93" s="4"/>
      <c r="J93" s="4"/>
    </row>
    <row r="94" spans="1:10" ht="12.75">
      <c r="A94" s="80" t="s">
        <v>14</v>
      </c>
      <c r="B94" s="78">
        <f>13.82*3*14.39</f>
        <v>596.6094</v>
      </c>
      <c r="C94" s="4"/>
      <c r="D94" s="4"/>
      <c r="E94" s="4"/>
      <c r="F94" s="4"/>
      <c r="G94" s="4"/>
      <c r="H94" s="4"/>
      <c r="I94" s="4"/>
      <c r="J94" s="4"/>
    </row>
    <row r="95" spans="1:10" ht="12.75">
      <c r="A95" s="81"/>
      <c r="B95" s="79"/>
      <c r="C95" s="4"/>
      <c r="D95" s="4"/>
      <c r="E95" s="4"/>
      <c r="F95" s="4"/>
      <c r="G95" s="4"/>
      <c r="H95" s="4"/>
      <c r="I95" s="4"/>
      <c r="J95" s="4"/>
    </row>
    <row r="96" spans="1:10" ht="12.75">
      <c r="A96" s="80"/>
      <c r="B96" s="78"/>
      <c r="C96" s="4"/>
      <c r="D96" s="4"/>
      <c r="E96" s="4"/>
      <c r="F96" s="4"/>
      <c r="G96" s="4"/>
      <c r="H96" s="4"/>
      <c r="I96" s="4"/>
      <c r="J96" s="4"/>
    </row>
    <row r="97" spans="1:10" ht="12.75">
      <c r="A97" s="81"/>
      <c r="B97" s="79"/>
      <c r="C97" s="4"/>
      <c r="D97" s="4"/>
      <c r="E97" s="4"/>
      <c r="F97" s="4"/>
      <c r="G97" s="4"/>
      <c r="H97" s="4"/>
      <c r="I97" s="4"/>
      <c r="J97" s="4"/>
    </row>
  </sheetData>
  <mergeCells count="21">
    <mergeCell ref="B96:B97"/>
    <mergeCell ref="B94:B95"/>
    <mergeCell ref="A96:A97"/>
    <mergeCell ref="A94:A95"/>
    <mergeCell ref="B92:B93"/>
    <mergeCell ref="B90:B91"/>
    <mergeCell ref="A92:A93"/>
    <mergeCell ref="A90:A91"/>
    <mergeCell ref="B88:B89"/>
    <mergeCell ref="B86:B87"/>
    <mergeCell ref="A88:A89"/>
    <mergeCell ref="A86:A87"/>
    <mergeCell ref="B84:B85"/>
    <mergeCell ref="B82:B83"/>
    <mergeCell ref="A84:A85"/>
    <mergeCell ref="A82:A83"/>
    <mergeCell ref="B80:B81"/>
    <mergeCell ref="B78:B79"/>
    <mergeCell ref="A80:A81"/>
    <mergeCell ref="A76:J76"/>
    <mergeCell ref="A78:A7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18.57421875" style="0" customWidth="1"/>
  </cols>
  <sheetData>
    <row r="1" ht="18">
      <c r="A1" s="7" t="s">
        <v>54</v>
      </c>
    </row>
    <row r="2" ht="13.5" thickBot="1"/>
    <row r="3" spans="1:6" ht="13.5" thickBot="1">
      <c r="A3" s="65"/>
      <c r="B3" s="59">
        <v>38200</v>
      </c>
      <c r="C3" s="59">
        <v>38231</v>
      </c>
      <c r="D3" s="59">
        <v>38261</v>
      </c>
      <c r="E3" s="66">
        <v>38292</v>
      </c>
      <c r="F3" s="71" t="s">
        <v>49</v>
      </c>
    </row>
    <row r="4" spans="1:6" ht="12.75">
      <c r="A4" s="61" t="s">
        <v>50</v>
      </c>
      <c r="B4" s="62">
        <f>270.309214732453/12</f>
        <v>22.525767894371082</v>
      </c>
      <c r="C4" s="62">
        <f>270.309214732453/12</f>
        <v>22.525767894371082</v>
      </c>
      <c r="D4" s="62">
        <f>270.309214732453/12</f>
        <v>22.525767894371082</v>
      </c>
      <c r="E4" s="67">
        <f>270.309214732453/12</f>
        <v>22.525767894371082</v>
      </c>
      <c r="F4" s="72">
        <f>SUM(B4:E4)</f>
        <v>90.10307157748433</v>
      </c>
    </row>
    <row r="5" spans="1:6" ht="12.75">
      <c r="A5" s="22" t="s">
        <v>51</v>
      </c>
      <c r="B5" s="10">
        <v>17.55</v>
      </c>
      <c r="C5" s="10">
        <v>24.56</v>
      </c>
      <c r="D5" s="10">
        <v>0</v>
      </c>
      <c r="E5" s="68">
        <v>561.23</v>
      </c>
      <c r="F5" s="73">
        <f>SUM(B5:E5)</f>
        <v>603.34</v>
      </c>
    </row>
    <row r="6" spans="1:6" ht="13.5" thickBot="1">
      <c r="A6" s="24" t="s">
        <v>52</v>
      </c>
      <c r="B6" s="63">
        <f>1701.18137595552/12</f>
        <v>141.76511466296</v>
      </c>
      <c r="C6" s="63">
        <f>1701.18137595552/12</f>
        <v>141.76511466296</v>
      </c>
      <c r="D6" s="63">
        <f>1701.18137595552/12</f>
        <v>141.76511466296</v>
      </c>
      <c r="E6" s="69">
        <f>1701.18137595552/12</f>
        <v>141.76511466296</v>
      </c>
      <c r="F6" s="74">
        <f>SUM(B6:E6)</f>
        <v>567.06045865184</v>
      </c>
    </row>
    <row r="7" spans="1:6" ht="15.75" thickBot="1">
      <c r="A7" s="60" t="s">
        <v>53</v>
      </c>
      <c r="B7" s="58">
        <f>SUM(B4:B6)</f>
        <v>181.8408825573311</v>
      </c>
      <c r="C7" s="58">
        <f>SUM(C4:C6)</f>
        <v>188.8508825573311</v>
      </c>
      <c r="D7" s="58">
        <f>SUM(D4:D6)</f>
        <v>164.2908825573311</v>
      </c>
      <c r="E7" s="70">
        <f>SUM(E4:E6)</f>
        <v>725.5208825573311</v>
      </c>
      <c r="F7" s="75">
        <f>SUM(F4:F6)</f>
        <v>1260.5035302293245</v>
      </c>
    </row>
    <row r="10" ht="18">
      <c r="A10" s="7" t="s">
        <v>55</v>
      </c>
    </row>
    <row r="12" spans="1:5" ht="13.5" thickBot="1">
      <c r="A12" s="4"/>
      <c r="B12" s="64" t="s">
        <v>41</v>
      </c>
      <c r="C12" s="64" t="s">
        <v>31</v>
      </c>
      <c r="D12" s="64" t="s">
        <v>32</v>
      </c>
      <c r="E12" s="64" t="s">
        <v>33</v>
      </c>
    </row>
    <row r="13" spans="1:5" ht="12.75">
      <c r="A13" s="46" t="s">
        <v>44</v>
      </c>
      <c r="B13" s="47">
        <v>130</v>
      </c>
      <c r="C13" s="48">
        <f>+(B13*C18)/B18</f>
        <v>2.448</v>
      </c>
      <c r="D13" s="49">
        <f>+$D$18*E13</f>
        <v>504.20141209172976</v>
      </c>
      <c r="E13" s="50">
        <f>+C13/$C$18</f>
        <v>0.39999999999999997</v>
      </c>
    </row>
    <row r="14" spans="1:5" ht="12.75">
      <c r="A14" s="30" t="s">
        <v>43</v>
      </c>
      <c r="B14" s="1">
        <v>100</v>
      </c>
      <c r="C14" s="37">
        <f>+(B14*C18)/B18</f>
        <v>1.883076923076923</v>
      </c>
      <c r="D14" s="6">
        <f>+$D$18*E14</f>
        <v>387.8472400705614</v>
      </c>
      <c r="E14" s="51">
        <f>+C14/$C$18</f>
        <v>0.3076923076923077</v>
      </c>
    </row>
    <row r="15" spans="1:5" ht="12.75">
      <c r="A15" s="30" t="s">
        <v>42</v>
      </c>
      <c r="B15" s="1">
        <v>35</v>
      </c>
      <c r="C15" s="37">
        <f>+(B15*C18)/B18</f>
        <v>0.6590769230769231</v>
      </c>
      <c r="D15" s="6">
        <f>+$D$18*E15</f>
        <v>135.7465340246965</v>
      </c>
      <c r="E15" s="51">
        <f>+C15/$C$18</f>
        <v>0.1076923076923077</v>
      </c>
    </row>
    <row r="16" spans="1:5" ht="12.75">
      <c r="A16" s="30" t="s">
        <v>58</v>
      </c>
      <c r="B16" s="1">
        <v>40</v>
      </c>
      <c r="C16" s="37">
        <f>+(B16*C18)/B18</f>
        <v>0.7532307692307693</v>
      </c>
      <c r="D16" s="6">
        <f>+$D$18*E16</f>
        <v>155.13889602822456</v>
      </c>
      <c r="E16" s="51">
        <f>+C16/$C$18</f>
        <v>0.12307692307692308</v>
      </c>
    </row>
    <row r="17" spans="1:5" ht="13.5" thickBot="1">
      <c r="A17" s="31" t="s">
        <v>48</v>
      </c>
      <c r="B17" s="52">
        <v>20</v>
      </c>
      <c r="C17" s="53">
        <f>+(B17*C18)/B18</f>
        <v>0.37661538461538463</v>
      </c>
      <c r="D17" s="54">
        <f>+$D$18*E17</f>
        <v>77.56944801411228</v>
      </c>
      <c r="E17" s="55">
        <f>+C17/$C$18</f>
        <v>0.06153846153846154</v>
      </c>
    </row>
    <row r="18" spans="1:5" ht="15">
      <c r="A18" s="56" t="s">
        <v>45</v>
      </c>
      <c r="B18" s="56">
        <f>SUM(B13:B17)</f>
        <v>325</v>
      </c>
      <c r="C18" s="57">
        <v>6.12</v>
      </c>
      <c r="D18" s="58">
        <f>+F7</f>
        <v>1260.5035302293245</v>
      </c>
      <c r="E18" s="4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jall</dc:creator>
  <cp:keywords/>
  <dc:description/>
  <cp:lastModifiedBy>Lab4</cp:lastModifiedBy>
  <cp:lastPrinted>2004-12-22T17:05:40Z</cp:lastPrinted>
  <dcterms:created xsi:type="dcterms:W3CDTF">2004-09-16T09:48:25Z</dcterms:created>
  <dcterms:modified xsi:type="dcterms:W3CDTF">2004-12-28T11:23:52Z</dcterms:modified>
  <cp:category/>
  <cp:version/>
  <cp:contentType/>
  <cp:contentStatus/>
</cp:coreProperties>
</file>