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" sheetId="9" r:id="rId9"/>
    <sheet name="Oct" sheetId="10" r:id="rId10"/>
    <sheet name="Nov" sheetId="11" r:id="rId11"/>
    <sheet name="Dic" sheetId="12" r:id="rId12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<sst xmlns="http://schemas.openxmlformats.org/spreadsheetml/2006/main" count="3066" uniqueCount="560">
  <si>
    <t>BAH Perales - Cuentas enero 2006</t>
  </si>
  <si>
    <t>CUENTA DE RESULTADOS (Completa)</t>
  </si>
  <si>
    <t>MOVIMIENTOS DE CAJA (completos)</t>
  </si>
  <si>
    <t>INGRESOS CORRIENTES:</t>
  </si>
  <si>
    <t>Caja inicio mes:</t>
  </si>
  <si>
    <t>A. Cuotas</t>
  </si>
  <si>
    <t>Resultado neto mes</t>
  </si>
  <si>
    <t>1. Alcalá (11x40nov;11x40dic)</t>
  </si>
  <si>
    <t>2. Aravaca (10x40)</t>
  </si>
  <si>
    <t>3. De Verde (8x40;4x40dic)</t>
  </si>
  <si>
    <t>Fondos:</t>
  </si>
  <si>
    <t>4. Elipa/Gato Negro (5x40; 4x40dic)</t>
  </si>
  <si>
    <t>Aportaciones de caja a fondos:</t>
  </si>
  <si>
    <t>5. Estrecho (10x40)</t>
  </si>
  <si>
    <t xml:space="preserve">  1. Amort. Furgo grande</t>
  </si>
  <si>
    <t>6. Guinda (10x40)</t>
  </si>
  <si>
    <t xml:space="preserve">  2. Amort. Furgo peque</t>
  </si>
  <si>
    <t>7. Lavandería (10x45)</t>
  </si>
  <si>
    <t xml:space="preserve">  3. Amort. Motoazada</t>
  </si>
  <si>
    <t>8. Lavapiés (20x40)</t>
  </si>
  <si>
    <t xml:space="preserve">  4. Fdo 1/4 jda</t>
  </si>
  <si>
    <t>9. Prospe (15x40)</t>
  </si>
  <si>
    <t xml:space="preserve">  5. Fdo Cooperativo</t>
  </si>
  <si>
    <t>10. Sanse (10x40)</t>
  </si>
  <si>
    <t>11. Tirso (18x40)</t>
  </si>
  <si>
    <t>subtotal 127 cuotas</t>
  </si>
  <si>
    <t>Traslado de fondos a caja:</t>
  </si>
  <si>
    <t>B. Distribución de la Red</t>
  </si>
  <si>
    <t>Todos los grupos de la Red</t>
  </si>
  <si>
    <t>subtotal distribución red</t>
  </si>
  <si>
    <t>4497-4442</t>
  </si>
  <si>
    <t>Total Ingresos Corrientes:</t>
  </si>
  <si>
    <t>Movimiento neto caja/fondos:</t>
  </si>
  <si>
    <t>OTROS INGRESOS:</t>
  </si>
  <si>
    <t>Comida solidaria de Alcalá</t>
  </si>
  <si>
    <t>Caja final mes:</t>
  </si>
  <si>
    <t>Total Otros Ingresos:</t>
  </si>
  <si>
    <t>TOTAL INGRESOS:</t>
  </si>
  <si>
    <t>MOVIMIENTOS DE FONDOS</t>
  </si>
  <si>
    <t>COSTES:</t>
  </si>
  <si>
    <t xml:space="preserve">    Fondo</t>
  </si>
  <si>
    <t>Inicio mes</t>
  </si>
  <si>
    <t>Final mes</t>
  </si>
  <si>
    <t>1. Asignaciones:</t>
  </si>
  <si>
    <t>1. Furgo grande</t>
  </si>
  <si>
    <t>1. Andrea (3/4 j)</t>
  </si>
  <si>
    <t>2. Furgo peque</t>
  </si>
  <si>
    <t>2. Jessica (1/2 j)</t>
  </si>
  <si>
    <t>3. Motoazada</t>
  </si>
  <si>
    <t>3. JoséA (jc)</t>
  </si>
  <si>
    <t>4. 1/4 jornada</t>
  </si>
  <si>
    <t>4. Kelo (jc)</t>
  </si>
  <si>
    <t>5. Cooperativo</t>
  </si>
  <si>
    <t>5. Natxo (3/4 j)</t>
  </si>
  <si>
    <t xml:space="preserve">    TOTAL</t>
  </si>
  <si>
    <t>6. Ruth (jc)</t>
  </si>
  <si>
    <t>Notas:</t>
  </si>
  <si>
    <t>subtotal asignas (5 j.)</t>
  </si>
  <si>
    <t>1. Furgo grande: aportación normal</t>
  </si>
  <si>
    <t>2. Furgo peque: aportación normal</t>
  </si>
  <si>
    <t>2. Transporte:</t>
  </si>
  <si>
    <t>3. Motoazada: aportación normal</t>
  </si>
  <si>
    <t xml:space="preserve">   - Combustible/Aceite</t>
  </si>
  <si>
    <t>4. 1/4 jornada: sin movimiento</t>
  </si>
  <si>
    <t xml:space="preserve">   - Autobus</t>
  </si>
  <si>
    <t>5. Cooperativo: €205 comida solidaria Alcalá</t>
  </si>
  <si>
    <t>(Ver abajo detalles)</t>
  </si>
  <si>
    <t>subtotal combustible</t>
  </si>
  <si>
    <t>3. Arrendamientos:</t>
  </si>
  <si>
    <t xml:space="preserve">   - Casa/Almacén</t>
  </si>
  <si>
    <t xml:space="preserve">   - Tierras</t>
  </si>
  <si>
    <t>OTROS DINEROS APARTADOS:</t>
  </si>
  <si>
    <t>subtotal arrendamientos</t>
  </si>
  <si>
    <t xml:space="preserve">Donación de Juanjo: </t>
  </si>
  <si>
    <t>4. Agrícolas:</t>
  </si>
  <si>
    <t xml:space="preserve">   - Plantel y Semillas</t>
  </si>
  <si>
    <t xml:space="preserve">   - Labores</t>
  </si>
  <si>
    <t xml:space="preserve">   - Estiercol</t>
  </si>
  <si>
    <t>(Ver detalles abajo)</t>
  </si>
  <si>
    <t>DEUDAS A FINAL DE MES</t>
  </si>
  <si>
    <t>subtotal agrícolas</t>
  </si>
  <si>
    <t>Debemos:</t>
  </si>
  <si>
    <t>5. Comunicaciones:</t>
  </si>
  <si>
    <t>no debemos nada</t>
  </si>
  <si>
    <t>TOTAL</t>
  </si>
  <si>
    <t>subtotal comunicaciones</t>
  </si>
  <si>
    <t>Nos deben:</t>
  </si>
  <si>
    <t>6. Mantenimiento/Averías:</t>
  </si>
  <si>
    <t>no nos deben nada</t>
  </si>
  <si>
    <t>subtotal mantenimiento</t>
  </si>
  <si>
    <t>7. Otros Gastos:</t>
  </si>
  <si>
    <t>subtotal otros gastos</t>
  </si>
  <si>
    <t>Total Costes</t>
  </si>
  <si>
    <t>RESULTADO NETO:</t>
  </si>
  <si>
    <t>DETALLES</t>
  </si>
  <si>
    <t>2. Combustible/Aceite:</t>
  </si>
  <si>
    <t>3. Arrendamientos</t>
  </si>
  <si>
    <t>Furgo Grande:</t>
  </si>
  <si>
    <t>Casita Perales</t>
  </si>
  <si>
    <t>gasoil</t>
  </si>
  <si>
    <t>2º plazo chiquitera</t>
  </si>
  <si>
    <t>Total Arrendamientos</t>
  </si>
  <si>
    <t>4. Agrícolas</t>
  </si>
  <si>
    <t>Plantel y semilla:</t>
  </si>
  <si>
    <t>1/2kg nabo "Virtudes Martillo"</t>
  </si>
  <si>
    <t>Fuenla:</t>
  </si>
  <si>
    <t>1 acelgas</t>
  </si>
  <si>
    <t>7 cebolla</t>
  </si>
  <si>
    <t>1 lechuga</t>
  </si>
  <si>
    <t>subtotal</t>
  </si>
  <si>
    <t>devol. 25 band.</t>
  </si>
  <si>
    <t>Furgo Peque:</t>
  </si>
  <si>
    <t>8 lombardas</t>
  </si>
  <si>
    <t>Desbrozadora:</t>
  </si>
  <si>
    <t>2 repollos</t>
  </si>
  <si>
    <t>gaso</t>
  </si>
  <si>
    <t>2 band.</t>
  </si>
  <si>
    <t>Motoazada:</t>
  </si>
  <si>
    <t>devolución de Juanjo (ajo)</t>
  </si>
  <si>
    <t>Labores:</t>
  </si>
  <si>
    <t>Coches particulares:</t>
  </si>
  <si>
    <t>Estiercol:</t>
  </si>
  <si>
    <t>Total Combust./Aceite</t>
  </si>
  <si>
    <t>2. Autobus:</t>
  </si>
  <si>
    <t>mad-per</t>
  </si>
  <si>
    <t>Total Agrícolas</t>
  </si>
  <si>
    <t>per-mad</t>
  </si>
  <si>
    <t>6. Comunicaciones</t>
  </si>
  <si>
    <t>Movil (nov-dic)</t>
  </si>
  <si>
    <t>Total Comunicaciones</t>
  </si>
  <si>
    <t>per-amb</t>
  </si>
  <si>
    <t>7. Mantenimiento/Averías</t>
  </si>
  <si>
    <t>Repar. alternador furgo pequeña</t>
  </si>
  <si>
    <t>amb-per</t>
  </si>
  <si>
    <t>Total Mantenimiento/Averías</t>
  </si>
  <si>
    <t>8. Otros Gastos</t>
  </si>
  <si>
    <t>Fotocopias</t>
  </si>
  <si>
    <t>gomas elasticas</t>
  </si>
  <si>
    <t>aranjuez</t>
  </si>
  <si>
    <t>Laton enl. rap. mang.</t>
  </si>
  <si>
    <t>alcalá</t>
  </si>
  <si>
    <t>Butano</t>
  </si>
  <si>
    <t>sal, vinagre</t>
  </si>
  <si>
    <t>bolsas papel</t>
  </si>
  <si>
    <t>Total otros Gastos</t>
  </si>
  <si>
    <t>(*) Los gastos marcados con asterisco son compartidos al 50% con BAH-SMV.</t>
  </si>
  <si>
    <t>Por lo tanto, el importe total del gasto es el doble de lo indicado arriba</t>
  </si>
  <si>
    <t>mad-amb</t>
  </si>
  <si>
    <t>amb-mad</t>
  </si>
  <si>
    <t>per-oru</t>
  </si>
  <si>
    <t>Total Autobus</t>
  </si>
  <si>
    <t>CUENTA DE RESULTADOS (Resumen)</t>
  </si>
  <si>
    <t>C. Acciones Colectivas, Donaciones, etc</t>
  </si>
  <si>
    <t>Total Ingresos:</t>
  </si>
  <si>
    <t>1. Asignaciones</t>
  </si>
  <si>
    <t>2. Transportes</t>
  </si>
  <si>
    <t>5. Comunicaciones</t>
  </si>
  <si>
    <t>6. Mantenimiento/Averías</t>
  </si>
  <si>
    <t>7. Otros Gastos</t>
  </si>
  <si>
    <t>Total Costes:</t>
  </si>
  <si>
    <t>MOVIMIENTOS DE CAJA (Resumen)</t>
  </si>
  <si>
    <t>A. Resultado neto mes:</t>
  </si>
  <si>
    <t>B. Movimiento neto de fondos:</t>
  </si>
  <si>
    <t>MOVIMIENTOS DE FONDOS (Resumen)</t>
  </si>
  <si>
    <t>Fondos inicio mes:</t>
  </si>
  <si>
    <t>A. de caja</t>
  </si>
  <si>
    <t>B. a caja</t>
  </si>
  <si>
    <t>Fondos final mes:</t>
  </si>
  <si>
    <t>1. Alcalá</t>
  </si>
  <si>
    <t>2. Aravaca</t>
  </si>
  <si>
    <t>3. De Verde</t>
  </si>
  <si>
    <t>4. Elipa/Gato Negro</t>
  </si>
  <si>
    <t>5. Estrecho</t>
  </si>
  <si>
    <t>6. Guinda</t>
  </si>
  <si>
    <t>7. Lavandería</t>
  </si>
  <si>
    <t>8. Lavapiés</t>
  </si>
  <si>
    <t>9. Prospe</t>
  </si>
  <si>
    <t>10. Sanse</t>
  </si>
  <si>
    <t>11. Tirso</t>
  </si>
  <si>
    <t>Entradas</t>
  </si>
  <si>
    <t>Salidas</t>
  </si>
  <si>
    <t>XX/01/06</t>
  </si>
  <si>
    <t>BAH Perales - Cuentas febrero 2006</t>
  </si>
  <si>
    <t>Nº</t>
  </si>
  <si>
    <t>cuota</t>
  </si>
  <si>
    <t xml:space="preserve">  (deben 3 cuotas)</t>
  </si>
  <si>
    <t xml:space="preserve">  (pagan 2 cuotas atrasadas)</t>
  </si>
  <si>
    <t>subtotal cuotas</t>
  </si>
  <si>
    <t>2. JoséA (jc)</t>
  </si>
  <si>
    <t>3. Kelo (jc)</t>
  </si>
  <si>
    <t>4. Natxo (jc)</t>
  </si>
  <si>
    <t>5. Ruth (jc)</t>
  </si>
  <si>
    <t>subtotal asignas (4 3/4 j.)</t>
  </si>
  <si>
    <t>1. Furgo grande: aportación normal: €150</t>
  </si>
  <si>
    <t>2. Furgo peque: aportación normal: €100</t>
  </si>
  <si>
    <t>3. Motoazada: aportación normal: €40</t>
  </si>
  <si>
    <t>4. 1/4 jornada: se aporta 1/4 jornada: €150</t>
  </si>
  <si>
    <t>5. Cooperativo: sin movimiento</t>
  </si>
  <si>
    <t>gastos viaje tractor (ver abajo detalles)</t>
  </si>
  <si>
    <t>Remanente</t>
  </si>
  <si>
    <t>Alcalá debe 3 cuotas</t>
  </si>
  <si>
    <t>Movil (dic-ene)</t>
  </si>
  <si>
    <t>1/2 hr mano de obra</t>
  </si>
  <si>
    <t>fotocopias</t>
  </si>
  <si>
    <t>gastos bancarios</t>
  </si>
  <si>
    <t>cinta multi-uso</t>
  </si>
  <si>
    <t>Por lo tanto, el importe total del gasto es el doble de lo indicado arriba. (este mes no hay)</t>
  </si>
  <si>
    <t>Gastos viaje tractor:</t>
  </si>
  <si>
    <t>Hace unos meses, Galius (antiguo consumidor de BAH Perales, ahora en</t>
  </si>
  <si>
    <t>BAH-lladolid) regaló al BAH un tracor que tenía en Valencia. En febrero se recogió:</t>
  </si>
  <si>
    <t xml:space="preserve"> - Alquiler furgoneta: €509</t>
  </si>
  <si>
    <t xml:space="preserve"> - Gasolina: €87</t>
  </si>
  <si>
    <t xml:space="preserve"> - Peajes: €28</t>
  </si>
  <si>
    <t>Total: €624</t>
  </si>
  <si>
    <t>3 rabanito/ L Mallorca</t>
  </si>
  <si>
    <t>lámpara/ fusible/ furgo peque</t>
  </si>
  <si>
    <t>impresiones/ internet</t>
  </si>
  <si>
    <t>Por lo tanto/ el importe total del gasto es el doble de lo indicado arriba. (este mes no hay)</t>
  </si>
  <si>
    <t>C. Acciones Colectivas/ Donaciones/ etc</t>
  </si>
  <si>
    <t>gasolina</t>
  </si>
  <si>
    <t>BAH Perales - Cuentas marzo 2006</t>
  </si>
  <si>
    <t>(deben 3 cuotas)</t>
  </si>
  <si>
    <t>1. Andrea (3/4j)</t>
  </si>
  <si>
    <t xml:space="preserve"> </t>
  </si>
  <si>
    <r>
      <t xml:space="preserve">Donación de Juanjo </t>
    </r>
    <r>
      <rPr>
        <sz val="9"/>
        <rFont val="Arial"/>
        <family val="2"/>
      </rPr>
      <t>(822-624)</t>
    </r>
    <r>
      <rPr>
        <sz val="10"/>
        <rFont val="Arial"/>
        <family val="0"/>
      </rPr>
      <t xml:space="preserve">: </t>
    </r>
  </si>
  <si>
    <t>Agua</t>
  </si>
  <si>
    <t>7 cebolla blanca</t>
  </si>
  <si>
    <t>1 alcelga</t>
  </si>
  <si>
    <t>1 bandeja</t>
  </si>
  <si>
    <t>1 acelga</t>
  </si>
  <si>
    <t>363 alcachofas</t>
  </si>
  <si>
    <t>1 repollo</t>
  </si>
  <si>
    <t>6 bandejas</t>
  </si>
  <si>
    <t>7 sacos patata jaerla</t>
  </si>
  <si>
    <t>4 sacos patata desiree</t>
  </si>
  <si>
    <t>1/2 acelga</t>
  </si>
  <si>
    <t>2 lechuga</t>
  </si>
  <si>
    <t>40 repollo</t>
  </si>
  <si>
    <t>2 bandejas</t>
  </si>
  <si>
    <t>labores</t>
  </si>
  <si>
    <t>Tractor:</t>
  </si>
  <si>
    <t>Movil (ene-feb)</t>
  </si>
  <si>
    <t>per-arg</t>
  </si>
  <si>
    <t>guantes, paletina, espuma, etc</t>
  </si>
  <si>
    <t>válvula, te, toma</t>
  </si>
  <si>
    <t>sobres calabaza, tomata</t>
  </si>
  <si>
    <t>anillos goma</t>
  </si>
  <si>
    <t>aletín (desguace)</t>
  </si>
  <si>
    <t>bujia, pegamento, varios</t>
  </si>
  <si>
    <t>galgas, cepillo, calabaza</t>
  </si>
  <si>
    <t>vi'rejo-mad</t>
  </si>
  <si>
    <t>00/03/06</t>
  </si>
  <si>
    <t>BAH Perales - Cuentas abril 2006</t>
  </si>
  <si>
    <t>(pagan deuda feb 3 cuotas)</t>
  </si>
  <si>
    <t>Acción colectiva, Aravaca, venta bolsas</t>
  </si>
  <si>
    <t>Acción colectiva, Estrech y GT, charla</t>
  </si>
  <si>
    <t>1. Andrea (jc)</t>
  </si>
  <si>
    <t>4. 1/4 jornada: no se aporta nada</t>
  </si>
  <si>
    <t>5. Cooperativo: 2 acciones colectivas: €30 y €190</t>
  </si>
  <si>
    <t>subtotal transporte</t>
  </si>
  <si>
    <t>fuenla</t>
  </si>
  <si>
    <t>1 lechugas</t>
  </si>
  <si>
    <t>Movil (feb-mar)</t>
  </si>
  <si>
    <t>aceite?</t>
  </si>
  <si>
    <t>gasoil?</t>
  </si>
  <si>
    <t xml:space="preserve">motoazada: </t>
  </si>
  <si>
    <t>bujia</t>
  </si>
  <si>
    <t>aceite</t>
  </si>
  <si>
    <t>manodeobra</t>
  </si>
  <si>
    <t>Coche Kelo</t>
  </si>
  <si>
    <t>reparacion anterior</t>
  </si>
  <si>
    <t>4 tornillos</t>
  </si>
  <si>
    <t>tapon roscado</t>
  </si>
  <si>
    <t>manaodeobra</t>
  </si>
  <si>
    <t>Oli, dirección, piloto, paralelo</t>
  </si>
  <si>
    <t>alc-mad</t>
  </si>
  <si>
    <t>alquiler desbrozadora</t>
  </si>
  <si>
    <t>material riego patata</t>
  </si>
  <si>
    <t>ITV Oli</t>
  </si>
  <si>
    <t xml:space="preserve">abrazadera supra </t>
  </si>
  <si>
    <t>per-vacia</t>
  </si>
  <si>
    <t>Por lo tantol, el importe total del gasto es el doble de lo indicado arriba. (este mes no hay)</t>
  </si>
  <si>
    <t>BAH Perales - Cuentas mayo 2006</t>
  </si>
  <si>
    <t>CUENTA DE RESULTADOS (completa)</t>
  </si>
  <si>
    <t>Poli:</t>
  </si>
  <si>
    <t>70 tomates + 30 berenjenas</t>
  </si>
  <si>
    <t>10 pimientos largos</t>
  </si>
  <si>
    <t>15 manojos cebollino</t>
  </si>
  <si>
    <t>15 manojos habas</t>
  </si>
  <si>
    <t>50 tomates</t>
  </si>
  <si>
    <t>25 pimiento largo</t>
  </si>
  <si>
    <t>25 pimiento gordo</t>
  </si>
  <si>
    <t>70 berenjena</t>
  </si>
  <si>
    <t>calabacin 150 x 0,22</t>
  </si>
  <si>
    <t>Sesena ??? 60 x 0,23</t>
  </si>
  <si>
    <t>Motobomba:</t>
  </si>
  <si>
    <t>Acelgas</t>
  </si>
  <si>
    <t>ilegible</t>
  </si>
  <si>
    <t>cebolla 500 x 0,60</t>
  </si>
  <si>
    <t>berenjena 100 x 0,13</t>
  </si>
  <si>
    <t>calabacin 60 x 0,15</t>
  </si>
  <si>
    <t>lechugas 1.5 x 5,50</t>
  </si>
  <si>
    <t>gas</t>
  </si>
  <si>
    <t>melon 30 x 0,28</t>
  </si>
  <si>
    <t>sandia 150 x 0,11</t>
  </si>
  <si>
    <t>4 bandejas</t>
  </si>
  <si>
    <t>bono transporte</t>
  </si>
  <si>
    <t>C1</t>
  </si>
  <si>
    <t>tarjeta bona</t>
  </si>
  <si>
    <t>rueda</t>
  </si>
  <si>
    <t>reloj temperatura</t>
  </si>
  <si>
    <t>mano de obra motoazada</t>
  </si>
  <si>
    <t>filtro motoazada F506</t>
  </si>
  <si>
    <t>algo para peugeot</t>
  </si>
  <si>
    <t>mad-arg</t>
  </si>
  <si>
    <t>regadera pascor 12l</t>
  </si>
  <si>
    <t>manguera y varios</t>
  </si>
  <si>
    <t>6 aspersores, trineo grande, jabón</t>
  </si>
  <si>
    <t>potasa, caldo bordelés, BT ortiga</t>
  </si>
  <si>
    <t>alambre, cinta y maceta</t>
  </si>
  <si>
    <t>2 botas goma, 2 macetas</t>
  </si>
  <si>
    <t>3 macetas</t>
  </si>
  <si>
    <t>bobina atirantar</t>
  </si>
  <si>
    <t>ovillo pita amarilla-verde-negra</t>
  </si>
  <si>
    <t>gomon G100 x 250 mm</t>
  </si>
  <si>
    <t>00/05/06</t>
  </si>
  <si>
    <t>Lavapies/ camisetas en cumple BAH</t>
  </si>
  <si>
    <t>BAH Perales - Cuentas junio 2006</t>
  </si>
  <si>
    <t>(deben 1 cuota)</t>
  </si>
  <si>
    <t>(deben €40)</t>
  </si>
  <si>
    <t>(deben €20)</t>
  </si>
  <si>
    <t>Devolución a Estrecho por sobrepago</t>
  </si>
  <si>
    <t>Hebe - camisetas</t>
  </si>
  <si>
    <t>Hebe - chapas</t>
  </si>
  <si>
    <t>Fiesta cumple BAH en Perales</t>
  </si>
  <si>
    <t>Bah de Verde - camisetas</t>
  </si>
  <si>
    <t>Tirso - comida parque cornisa</t>
  </si>
  <si>
    <t>6. Seg. Soc.</t>
  </si>
  <si>
    <t>7. Auto-ges.Sal</t>
  </si>
  <si>
    <t>4. 1/4 jornada:</t>
  </si>
  <si>
    <t>Se entrega €1000 al GT para gastos relacionados</t>
  </si>
  <si>
    <t>con la salud</t>
  </si>
  <si>
    <t>5. Cooperativo:</t>
  </si>
  <si>
    <t>Ver Notas en Página 3</t>
  </si>
  <si>
    <t>6. Seg. Social:</t>
  </si>
  <si>
    <t>Planta sin ticket:</t>
  </si>
  <si>
    <t>60 pepino</t>
  </si>
  <si>
    <t>1.5 acelgas</t>
  </si>
  <si>
    <t>1.5 lechuga</t>
  </si>
  <si>
    <t>80 sandía</t>
  </si>
  <si>
    <t>3 bandejas</t>
  </si>
  <si>
    <t>1 apio</t>
  </si>
  <si>
    <t>Movil (abr-may)</t>
  </si>
  <si>
    <t>reparación motoazada</t>
  </si>
  <si>
    <t xml:space="preserve">(alternador, carburador, rotor, </t>
  </si>
  <si>
    <t>escobillas, mano de obra)</t>
  </si>
  <si>
    <t>reparacion motobomba</t>
  </si>
  <si>
    <t>(cilindro 79, piston completo 45,</t>
  </si>
  <si>
    <t>junta+retenes 13, carburador 66,</t>
  </si>
  <si>
    <t>deposito combustible 53, portes 28,</t>
  </si>
  <si>
    <t>tiel-per</t>
  </si>
  <si>
    <t>mano de obra 44)</t>
  </si>
  <si>
    <t>arreglo motor riego</t>
  </si>
  <si>
    <t>amb-tiel</t>
  </si>
  <si>
    <t>bujia denso</t>
  </si>
  <si>
    <t>bomba impulsion</t>
  </si>
  <si>
    <t>cinta embalar</t>
  </si>
  <si>
    <t>abrazadera supra</t>
  </si>
  <si>
    <t>villaj-mad</t>
  </si>
  <si>
    <t>internet + fotocopias</t>
  </si>
  <si>
    <t>gomon</t>
  </si>
  <si>
    <t>arg-per</t>
  </si>
  <si>
    <t>filtro motoazada</t>
  </si>
  <si>
    <t>giro postal</t>
  </si>
  <si>
    <t>Gestoría ADEIA, gestiones SS</t>
  </si>
  <si>
    <t>compra biciazada nueva</t>
  </si>
  <si>
    <t>butano</t>
  </si>
  <si>
    <t>Nota 1: Fondo Seguradad Social.</t>
  </si>
  <si>
    <t xml:space="preserve">En la asamblea extraordinaria sobre la Seg.Soc. se acordó que los costes de la Seg.Soc. se financiarían en parte subiendo la cuota a €42 y en </t>
  </si>
  <si>
    <t>parte mediante acciones colectivas. El dinero de la acciones colectivas se pone ahora en este nuevo fondo. Hasta el 30 junio estos han sido las</t>
  </si>
  <si>
    <t>acciones colectivas:</t>
  </si>
  <si>
    <t>Enero:</t>
  </si>
  <si>
    <t>Alcalá, comida</t>
  </si>
  <si>
    <t>Abril:</t>
  </si>
  <si>
    <t>Aravaca,</t>
  </si>
  <si>
    <t>Estrecho + GT, charla</t>
  </si>
  <si>
    <t>Mayo:</t>
  </si>
  <si>
    <t>Lavapiés, camisetas</t>
  </si>
  <si>
    <t>Junio:</t>
  </si>
  <si>
    <t>Hebe, camisetas</t>
  </si>
  <si>
    <t>Hebe, chapas</t>
  </si>
  <si>
    <t>Lavandería, cumple BAH</t>
  </si>
  <si>
    <t>Bah de Verde, camisetas</t>
  </si>
  <si>
    <t>Tirso, comida</t>
  </si>
  <si>
    <t>Total hasta 30.06.06</t>
  </si>
  <si>
    <t>Nota 2: Fondo Cooperativo.</t>
  </si>
  <si>
    <t>habrá que decidir si podemos volver a aportar el dinero de las acciones colectivas a este fondo.</t>
  </si>
  <si>
    <t>Nota 3: Fondo Auto-Gestion de la Salud.</t>
  </si>
  <si>
    <t>Este es un nuevo fondo. El dinero en él es para usar en temas relacionados con la auto-gestión de la salud.</t>
  </si>
  <si>
    <t>Supongo que el dinero está a disposición de la Comisión de Auto-Gestión de la Saalud.</t>
  </si>
  <si>
    <t xml:space="preserve">El grupo de la Lavandería paga €45/mes: €42 de cuota y €3 que han decidido aportar a este fondo. </t>
  </si>
  <si>
    <t>Cualquier grupo o persona que quiera puede aportar dinero a este fondo.</t>
  </si>
  <si>
    <t>22/06/06 RP CARTAGO EP</t>
  </si>
  <si>
    <t>xx.06/06</t>
  </si>
  <si>
    <t>El fondo cooperativo se queda tal como estaba al 31.12.05. En noviembre,diciembre cuando se haga la evaluación (de la financiación de la seg.soc.)</t>
  </si>
  <si>
    <t>Supongo que el dinero está a disposición de la Comisión de Auto-Gestión de la Salud.</t>
  </si>
  <si>
    <t>BAH Perales - Cuentas julio 2006</t>
  </si>
  <si>
    <t>Acción colectiva Aravaca</t>
  </si>
  <si>
    <t>1er pago Sarga</t>
  </si>
  <si>
    <t>Esquinazo</t>
  </si>
  <si>
    <t>Chiquetera</t>
  </si>
  <si>
    <t>1 lombarda</t>
  </si>
  <si>
    <t>1 brócoli</t>
  </si>
  <si>
    <t>1 repollos</t>
  </si>
  <si>
    <t>Plantas puerro (asoc. Verdes)</t>
  </si>
  <si>
    <t>Movil (may-jun)</t>
  </si>
  <si>
    <t>Este mes no hay</t>
  </si>
  <si>
    <t>per-carab</t>
  </si>
  <si>
    <t>Tasas asociación a la CAM</t>
  </si>
  <si>
    <t>Guantes</t>
  </si>
  <si>
    <t>Bases múltiples</t>
  </si>
  <si>
    <t>Maceta B-1</t>
  </si>
  <si>
    <t>Gomon G100 x 250 mm</t>
  </si>
  <si>
    <t>Fotocopias comisión antiplan</t>
  </si>
  <si>
    <t>Bomba + manqueros</t>
  </si>
  <si>
    <t>xx/07/06</t>
  </si>
  <si>
    <t>El fondo cooperativo se queda tal como estaba al 31.12.05. En noviembre, diciembre cuando se haga la evaluación (de la financiación de la seg.soc.)</t>
  </si>
  <si>
    <t>BAH Perales - Cuentas agosto 2006</t>
  </si>
  <si>
    <t>Contribución Vega</t>
  </si>
  <si>
    <t>Planta sin ticket (puerro Tendilla, planta Poli)</t>
  </si>
  <si>
    <t>Coliflor</t>
  </si>
  <si>
    <t>Brócoli</t>
  </si>
  <si>
    <t>Lombardas</t>
  </si>
  <si>
    <t>Repollo</t>
  </si>
  <si>
    <t>Romanesco</t>
  </si>
  <si>
    <t>3 envases</t>
  </si>
  <si>
    <t>Remolacha</t>
  </si>
  <si>
    <t>Calabaza</t>
  </si>
  <si>
    <t>Escarola</t>
  </si>
  <si>
    <t>Lechuga</t>
  </si>
  <si>
    <t>5 bandejas</t>
  </si>
  <si>
    <t>Cebolleta</t>
  </si>
  <si>
    <t>Labores Patricio</t>
  </si>
  <si>
    <t>Movil (jun-jul)</t>
  </si>
  <si>
    <t>Móvil</t>
  </si>
  <si>
    <t>Repuesto motoazada</t>
  </si>
  <si>
    <t>Deuda SMV</t>
  </si>
  <si>
    <t>Deudas con el GT</t>
  </si>
  <si>
    <t>Bonno 5kg</t>
  </si>
  <si>
    <t>Cerrador</t>
  </si>
  <si>
    <t>Jabón de potasa</t>
  </si>
  <si>
    <t>Artículos varios</t>
  </si>
  <si>
    <t>xx/08/06</t>
  </si>
  <si>
    <t>BAH Perales - Cuentas septiembre 2006</t>
  </si>
  <si>
    <t xml:space="preserve">  6. Seg. Soc.</t>
  </si>
  <si>
    <t xml:space="preserve">  7. Auto-ges.Sal</t>
  </si>
  <si>
    <t xml:space="preserve">  6. Seg.Soc.</t>
  </si>
  <si>
    <t xml:space="preserve">  7. Auto-ges. Sal</t>
  </si>
  <si>
    <t>Pago SS</t>
  </si>
  <si>
    <t>Estrecho, fiestas Dehesa</t>
  </si>
  <si>
    <t>Aspa motoazada</t>
  </si>
  <si>
    <t>9 Copias llaves</t>
  </si>
  <si>
    <t>Ajo sin ticket (Kelo)</t>
  </si>
  <si>
    <t>Movil (jul-ago)</t>
  </si>
  <si>
    <t>10 cajones cebolleta</t>
  </si>
  <si>
    <t>cebolleta sin ticket</t>
  </si>
  <si>
    <t>Reparación desbrozadora (abajo)</t>
  </si>
  <si>
    <t>Cilindro con pistón del 38</t>
  </si>
  <si>
    <t>Juego piezas carburador</t>
  </si>
  <si>
    <t>Embrague completo</t>
  </si>
  <si>
    <t>Campana de embrague</t>
  </si>
  <si>
    <t>Retenes cigüeñal</t>
  </si>
  <si>
    <t>Filtro de aire</t>
  </si>
  <si>
    <t>Protector de tuerca</t>
  </si>
  <si>
    <t>Junta cilindro</t>
  </si>
  <si>
    <t>Tornillos H6</t>
  </si>
  <si>
    <t>Mano de obra</t>
  </si>
  <si>
    <t>Portes</t>
  </si>
  <si>
    <t>Reparación anterior</t>
  </si>
  <si>
    <t>Total "broma"</t>
  </si>
  <si>
    <t>2 copias llaves</t>
  </si>
  <si>
    <t>Reparación desbrozadora (detalles):</t>
  </si>
  <si>
    <t>per-tiel</t>
  </si>
  <si>
    <t>BAH Perales - Cuentas octubre 2006</t>
  </si>
  <si>
    <t>Pago garbanzo (Juanjo)</t>
  </si>
  <si>
    <t>Anillos gomas nº9</t>
  </si>
  <si>
    <t>Maneta + semilla</t>
  </si>
  <si>
    <t>Movil (ago-sep)</t>
  </si>
  <si>
    <t>xx/10/06</t>
  </si>
  <si>
    <t>fotocopias sin ticket</t>
  </si>
  <si>
    <t>Borraja</t>
  </si>
  <si>
    <t>Ajo Alcarria</t>
  </si>
  <si>
    <t>Ajo Tendilla</t>
  </si>
  <si>
    <t>oru-per</t>
  </si>
  <si>
    <t>arg-amb</t>
  </si>
  <si>
    <t>Julio:</t>
  </si>
  <si>
    <t>Aravaca, camisetas</t>
  </si>
  <si>
    <t>Total hasta 31.07.06</t>
  </si>
  <si>
    <t>parte mediante acciones colectivas. El dinero de la acciones colectivas se pone ahora en este nuevo fondo. Hasta el 31 julio éstas han sido las</t>
  </si>
  <si>
    <t>parte mediante acciones colectivas. El dinero de la acciones colectivas se pone ahora en este nuevo fondo. Hasta el 31 agosto éstas han sido las</t>
  </si>
  <si>
    <t>Total hasta 31.08.06</t>
  </si>
  <si>
    <t>parte mediante acciones colectivas. El dinero de la acciones colectivas se pone ahora en este nuevo fondo. Hasta el 30 septiembre éstas han sido las</t>
  </si>
  <si>
    <t>Total hasta 30.09.06</t>
  </si>
  <si>
    <t>parte mediante acciones colectivas. El dinero de la acciones colectivas se pone ahora en este nuevo fondo. Hasta el 31 octubre éstas han sido las</t>
  </si>
  <si>
    <t>Total hasta 31.10.06</t>
  </si>
  <si>
    <t>BAH Perales - Cuentas noviembre 2006</t>
  </si>
  <si>
    <t>Comida Kontrakorriente (Lavan)</t>
  </si>
  <si>
    <t>Acción colectiva Estrecho</t>
  </si>
  <si>
    <t>Movil (sep-oct)</t>
  </si>
  <si>
    <t>2. Ruth (jc)</t>
  </si>
  <si>
    <t>4. Sandra (jc)</t>
  </si>
  <si>
    <t>Tierras Chiquetera</t>
  </si>
  <si>
    <t>Movil</t>
  </si>
  <si>
    <t>Furgo Vanette:</t>
  </si>
  <si>
    <t>Planta Alcarria</t>
  </si>
  <si>
    <t>Anillo protector desbrozadora</t>
  </si>
  <si>
    <t>xx/11/06</t>
  </si>
  <si>
    <t>Casquillos</t>
  </si>
  <si>
    <t>Estiércol:</t>
  </si>
  <si>
    <t>bono</t>
  </si>
  <si>
    <t>per-mad 4</t>
  </si>
  <si>
    <t>Labores tractor Pepín (marzo a octubre)</t>
  </si>
  <si>
    <t>Planta Perales</t>
  </si>
  <si>
    <t>2 tijeras podar</t>
  </si>
  <si>
    <t>Mango horca</t>
  </si>
  <si>
    <t>Labores Pepín</t>
  </si>
  <si>
    <t>Macetas</t>
  </si>
  <si>
    <t>cercanias</t>
  </si>
  <si>
    <t>BAH Perales - Cuentas diciembre 2006</t>
  </si>
  <si>
    <t>Movil (oct-nov)</t>
  </si>
  <si>
    <t>Rufino</t>
  </si>
  <si>
    <t>2 bonos</t>
  </si>
  <si>
    <t>CD's</t>
  </si>
  <si>
    <t>Alquileres furgo:</t>
  </si>
  <si>
    <t>Tinta impresora</t>
  </si>
  <si>
    <t>Plastico microtunel</t>
  </si>
  <si>
    <t>Arreglo alternador C-15</t>
  </si>
  <si>
    <t>Furgo Peque+ alquiladas:</t>
  </si>
  <si>
    <t>mad-vill</t>
  </si>
  <si>
    <t>Seguro Oli</t>
  </si>
  <si>
    <t>Total hasta 30.11.06</t>
  </si>
  <si>
    <t>Noviembre</t>
  </si>
  <si>
    <t>7. Auto-ges. Salud: Ver nNotas en Página 3</t>
  </si>
  <si>
    <t>Total hasta 31.12.06</t>
  </si>
  <si>
    <t>xx/11/2006</t>
  </si>
  <si>
    <t>xx/12/2006</t>
  </si>
  <si>
    <t>(deben 2 cuotas)</t>
  </si>
  <si>
    <t>Cuotas: Aravaca (3), Guinda (2)</t>
  </si>
  <si>
    <t>Recibo luz</t>
  </si>
  <si>
    <t xml:space="preserve">   - Luz</t>
  </si>
  <si>
    <t xml:space="preserve">   - Agua</t>
  </si>
  <si>
    <t>Luz</t>
  </si>
  <si>
    <t xml:space="preserve">   - Tierras + agua</t>
  </si>
  <si>
    <t>xx/01/2006</t>
  </si>
  <si>
    <t>Agua (estimacion)</t>
  </si>
  <si>
    <t>3. Juan (3/4jc)</t>
  </si>
  <si>
    <t>5. Willow (3/4jc)</t>
  </si>
  <si>
    <t>subtotal asignas (4,5 j.)</t>
  </si>
  <si>
    <t>xx/06/07</t>
  </si>
  <si>
    <t>Dinero para salud al GT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</si>
</sst>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mmm\-yyyy"/>
    <numFmt numFmtId="174" formatCode="[$€-2]\ #,##0;[Red]\-[$€-2]\ #,##0"/>
  </numFmts>
  <fonts count="30">
    <font>
      <sz val="10"/>
      <name val="Arial"/>
      <family val="0"/>
    </font>
    <font>
      <b/>
      <u val="single"/>
      <sz val="14"/>
      <name val="Arial"/>
      <family val="2"/>
    </font>
    <font>
      <b/>
      <i/>
      <u val="double"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trike/>
      <sz val="10"/>
      <color indexed="10"/>
      <name val="Arial"/>
      <family val="2"/>
    </font>
    <font>
      <sz val="12"/>
      <name val="Arial"/>
      <family val="2"/>
    </font>
    <font>
      <i/>
      <u val="doub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u val="double"/>
      <sz val="12"/>
      <name val="Arial"/>
      <family val="2"/>
    </font>
    <font>
      <i/>
      <u val="double"/>
      <sz val="10"/>
      <name val="Arial"/>
      <family val="2"/>
    </font>
    <font>
      <b/>
      <u val="single"/>
      <sz val="7"/>
      <name val="Arial"/>
      <family val="2"/>
    </font>
    <font>
      <sz val="6"/>
      <name val="Arial"/>
      <family val="0"/>
    </font>
    <font>
      <sz val="7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8"/>
      <name val="Arial"/>
      <family val="2"/>
    </font>
    <font>
      <strike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9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left"/>
    </xf>
    <xf numFmtId="2" fontId="11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0" fillId="0" borderId="6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1" fontId="0" fillId="0" borderId="7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2" fontId="0" fillId="0" borderId="2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8" xfId="0" applyFill="1" applyBorder="1" applyAlignment="1">
      <alignment/>
    </xf>
    <xf numFmtId="0" fontId="6" fillId="0" borderId="0" xfId="0" applyFont="1" applyFill="1" applyAlignment="1">
      <alignment horizontal="left"/>
    </xf>
    <xf numFmtId="0" fontId="4" fillId="0" borderId="8" xfId="0" applyFon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11" fillId="0" borderId="0" xfId="0" applyNumberFormat="1" applyFont="1" applyFill="1" applyAlignment="1">
      <alignment/>
    </xf>
    <xf numFmtId="0" fontId="0" fillId="0" borderId="7" xfId="0" applyFill="1" applyBorder="1" applyAlignment="1">
      <alignment/>
    </xf>
    <xf numFmtId="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1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2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2" fontId="16" fillId="0" borderId="4" xfId="0" applyNumberFormat="1" applyFont="1" applyFill="1" applyBorder="1" applyAlignment="1">
      <alignment/>
    </xf>
    <xf numFmtId="2" fontId="17" fillId="0" borderId="0" xfId="0" applyNumberFormat="1" applyFont="1" applyFill="1" applyAlignment="1">
      <alignment/>
    </xf>
    <xf numFmtId="0" fontId="14" fillId="0" borderId="2" xfId="0" applyFont="1" applyFill="1" applyBorder="1" applyAlignment="1">
      <alignment/>
    </xf>
    <xf numFmtId="2" fontId="18" fillId="0" borderId="2" xfId="0" applyNumberFormat="1" applyFont="1" applyFill="1" applyBorder="1" applyAlignment="1">
      <alignment/>
    </xf>
    <xf numFmtId="0" fontId="16" fillId="0" borderId="2" xfId="0" applyFont="1" applyFill="1" applyBorder="1" applyAlignment="1">
      <alignment/>
    </xf>
    <xf numFmtId="2" fontId="19" fillId="0" borderId="2" xfId="0" applyNumberFormat="1" applyFont="1" applyFill="1" applyBorder="1" applyAlignment="1">
      <alignment/>
    </xf>
    <xf numFmtId="2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8" fillId="0" borderId="2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1" fontId="0" fillId="0" borderId="7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7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27" fillId="0" borderId="0" xfId="0" applyNumberFormat="1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2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left"/>
    </xf>
    <xf numFmtId="2" fontId="28" fillId="0" borderId="0" xfId="0" applyNumberFormat="1" applyFont="1" applyFill="1" applyAlignment="1">
      <alignment horizontal="right"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14" fillId="0" borderId="4" xfId="0" applyFont="1" applyFill="1" applyBorder="1" applyAlignment="1">
      <alignment/>
    </xf>
    <xf numFmtId="2" fontId="14" fillId="0" borderId="4" xfId="0" applyNumberFormat="1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7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right"/>
    </xf>
    <xf numFmtId="174" fontId="0" fillId="0" borderId="9" xfId="0" applyNumberForma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160</xdr:row>
      <xdr:rowOff>85725</xdr:rowOff>
    </xdr:from>
    <xdr:to>
      <xdr:col>6</xdr:col>
      <xdr:colOff>0</xdr:colOff>
      <xdr:row>166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2619375" y="26498550"/>
          <a:ext cx="6000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4.8515625" style="1" customWidth="1"/>
    <col min="3" max="3" width="13.421875" style="1" customWidth="1"/>
    <col min="4" max="4" width="9.140625" style="1" bestFit="1" customWidth="1"/>
    <col min="5" max="5" width="10.421875" style="1" bestFit="1" customWidth="1"/>
    <col min="6" max="6" width="10.140625" style="1" customWidth="1"/>
    <col min="7" max="7" width="11.57421875" style="1" customWidth="1"/>
    <col min="8" max="8" width="8.28125" style="1" bestFit="1" customWidth="1"/>
    <col min="9" max="9" width="14.57421875" style="1" customWidth="1"/>
    <col min="10" max="10" width="11.421875" style="1" customWidth="1"/>
    <col min="11" max="11" width="11.8515625" style="1" bestFit="1" customWidth="1"/>
    <col min="12" max="12" width="11.421875" style="1" customWidth="1"/>
    <col min="13" max="13" width="9.28125" style="1" customWidth="1"/>
    <col min="14" max="14" width="0" style="1" hidden="1" customWidth="1"/>
    <col min="15" max="15" width="11.421875" style="1" hidden="1" customWidth="1"/>
    <col min="16" max="16" width="0" style="1" hidden="1" customWidth="1"/>
    <col min="17" max="16384" width="11.421875" style="1" customWidth="1"/>
  </cols>
  <sheetData>
    <row r="1" spans="4:12" ht="18">
      <c r="D1" s="2"/>
      <c r="E1" s="2"/>
      <c r="F1" s="3" t="s">
        <v>0</v>
      </c>
      <c r="G1" s="2"/>
      <c r="H1" s="2"/>
      <c r="I1" s="2"/>
      <c r="J1" s="2"/>
      <c r="K1" s="2"/>
      <c r="L1" s="2"/>
    </row>
    <row r="2" spans="2:1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9" ht="15">
      <c r="B3" s="4" t="s">
        <v>1</v>
      </c>
      <c r="C3" s="4"/>
      <c r="D3" s="2"/>
      <c r="F3" s="2"/>
      <c r="G3" s="2"/>
      <c r="H3" s="5"/>
      <c r="I3" s="4" t="s">
        <v>2</v>
      </c>
    </row>
    <row r="4" spans="2:8" ht="12.75">
      <c r="B4" s="2"/>
      <c r="C4" s="2"/>
      <c r="D4" s="2"/>
      <c r="E4" s="2"/>
      <c r="F4" s="2"/>
      <c r="G4" s="2"/>
      <c r="H4" s="5"/>
    </row>
    <row r="5" spans="2:13" ht="15">
      <c r="B5" s="6" t="s">
        <v>3</v>
      </c>
      <c r="C5" s="6"/>
      <c r="D5" s="2"/>
      <c r="E5" s="2"/>
      <c r="F5" s="2"/>
      <c r="G5" s="2"/>
      <c r="H5" s="5"/>
      <c r="I5" s="7" t="s">
        <v>4</v>
      </c>
      <c r="J5" s="8"/>
      <c r="K5" s="8"/>
      <c r="L5" s="8"/>
      <c r="M5" s="25">
        <v>2492</v>
      </c>
    </row>
    <row r="6" spans="2:13" ht="14.25">
      <c r="B6" s="9"/>
      <c r="C6" s="9"/>
      <c r="D6" s="2"/>
      <c r="E6" s="2"/>
      <c r="F6" s="2"/>
      <c r="G6" s="2"/>
      <c r="H6" s="5"/>
      <c r="I6" s="2"/>
      <c r="J6" s="2"/>
      <c r="K6" s="2"/>
      <c r="L6" s="2"/>
      <c r="M6" s="10"/>
    </row>
    <row r="7" spans="2:13" ht="12.75">
      <c r="B7" s="11" t="s">
        <v>5</v>
      </c>
      <c r="C7" s="11"/>
      <c r="E7" s="12"/>
      <c r="H7" s="13"/>
      <c r="I7" s="14"/>
      <c r="J7" s="2" t="s">
        <v>6</v>
      </c>
      <c r="K7" s="2"/>
      <c r="M7" s="15">
        <f>F81</f>
        <v>2487.1199999999994</v>
      </c>
    </row>
    <row r="8" spans="2:13" ht="12.75">
      <c r="B8" s="11"/>
      <c r="C8" s="11"/>
      <c r="E8" s="12"/>
      <c r="H8" s="13"/>
      <c r="I8" s="14"/>
      <c r="J8" s="2"/>
      <c r="K8" s="2"/>
      <c r="M8" s="15"/>
    </row>
    <row r="9" spans="2:13" ht="12.75">
      <c r="B9" s="16" t="s">
        <v>7</v>
      </c>
      <c r="C9" s="16"/>
      <c r="D9" s="12">
        <f>11*40+11*40</f>
        <v>880</v>
      </c>
      <c r="E9" s="17"/>
      <c r="H9" s="13"/>
      <c r="I9" s="18"/>
      <c r="J9" s="2"/>
      <c r="K9" s="2"/>
      <c r="M9" s="15"/>
    </row>
    <row r="10" spans="2:13" ht="12.75">
      <c r="B10" s="16" t="s">
        <v>8</v>
      </c>
      <c r="C10" s="16"/>
      <c r="D10" s="12">
        <f>10*40</f>
        <v>400</v>
      </c>
      <c r="E10" s="19"/>
      <c r="H10" s="13"/>
      <c r="I10" s="18"/>
      <c r="J10" s="2"/>
      <c r="K10" s="2"/>
      <c r="M10" s="15"/>
    </row>
    <row r="11" spans="2:13" ht="12.75">
      <c r="B11" s="16" t="s">
        <v>9</v>
      </c>
      <c r="D11" s="12">
        <f>8*40+4*40</f>
        <v>480</v>
      </c>
      <c r="E11" s="20"/>
      <c r="H11" s="13"/>
      <c r="I11" s="2"/>
      <c r="J11" s="2" t="s">
        <v>10</v>
      </c>
      <c r="K11" s="2"/>
      <c r="M11" s="15"/>
    </row>
    <row r="12" spans="2:10" ht="12.75">
      <c r="B12" s="16" t="s">
        <v>11</v>
      </c>
      <c r="C12" s="16"/>
      <c r="D12" s="12">
        <f>5*40+4*40</f>
        <v>360</v>
      </c>
      <c r="E12" s="20"/>
      <c r="H12" s="13"/>
      <c r="I12" s="2"/>
      <c r="J12" s="1" t="s">
        <v>12</v>
      </c>
    </row>
    <row r="13" spans="2:13" ht="12.75">
      <c r="B13" s="16" t="s">
        <v>13</v>
      </c>
      <c r="C13" s="16"/>
      <c r="D13" s="12">
        <f>10*40</f>
        <v>400</v>
      </c>
      <c r="E13" s="21"/>
      <c r="H13" s="13"/>
      <c r="I13" s="2"/>
      <c r="J13" s="2" t="s">
        <v>14</v>
      </c>
      <c r="L13" s="22">
        <v>-150</v>
      </c>
      <c r="M13" s="2"/>
    </row>
    <row r="14" spans="2:13" ht="12.75">
      <c r="B14" s="16" t="s">
        <v>15</v>
      </c>
      <c r="C14" s="16"/>
      <c r="D14" s="12">
        <f>10*40</f>
        <v>400</v>
      </c>
      <c r="E14" s="12"/>
      <c r="H14" s="13"/>
      <c r="J14" s="2" t="s">
        <v>16</v>
      </c>
      <c r="L14" s="22">
        <v>-100</v>
      </c>
      <c r="M14" s="2"/>
    </row>
    <row r="15" spans="2:13" ht="12.75">
      <c r="B15" s="16" t="s">
        <v>17</v>
      </c>
      <c r="C15" s="16"/>
      <c r="D15" s="12">
        <f>10*45</f>
        <v>450</v>
      </c>
      <c r="E15" s="12"/>
      <c r="H15" s="13"/>
      <c r="I15" s="14"/>
      <c r="J15" s="2" t="s">
        <v>18</v>
      </c>
      <c r="L15" s="22">
        <v>-40</v>
      </c>
      <c r="M15" s="2"/>
    </row>
    <row r="16" spans="2:13" ht="12.75">
      <c r="B16" s="16" t="s">
        <v>19</v>
      </c>
      <c r="C16" s="16"/>
      <c r="D16" s="12">
        <f>20*40</f>
        <v>800</v>
      </c>
      <c r="E16" s="21"/>
      <c r="H16" s="13"/>
      <c r="I16" s="2"/>
      <c r="J16" s="2" t="s">
        <v>20</v>
      </c>
      <c r="K16" s="2"/>
      <c r="L16" s="22">
        <v>0</v>
      </c>
      <c r="M16" s="2"/>
    </row>
    <row r="17" spans="2:13" ht="12.75">
      <c r="B17" s="16" t="s">
        <v>21</v>
      </c>
      <c r="C17" s="16"/>
      <c r="D17" s="15">
        <f>15*40</f>
        <v>600</v>
      </c>
      <c r="E17" s="12"/>
      <c r="H17" s="13"/>
      <c r="I17" s="2"/>
      <c r="J17" s="2" t="s">
        <v>22</v>
      </c>
      <c r="K17" s="2"/>
      <c r="L17" s="22">
        <v>-205</v>
      </c>
      <c r="M17" s="2"/>
    </row>
    <row r="18" spans="2:12" ht="12.75">
      <c r="B18" s="16" t="s">
        <v>23</v>
      </c>
      <c r="C18" s="16"/>
      <c r="D18" s="15">
        <f>10*40</f>
        <v>400</v>
      </c>
      <c r="E18" s="12"/>
      <c r="H18" s="13"/>
      <c r="I18" s="2"/>
      <c r="L18" s="15">
        <f>SUM(L13:L17)</f>
        <v>-495</v>
      </c>
    </row>
    <row r="19" spans="2:12" ht="12.75">
      <c r="B19" s="16" t="s">
        <v>24</v>
      </c>
      <c r="C19" s="16"/>
      <c r="D19" s="15">
        <f>18*40</f>
        <v>720</v>
      </c>
      <c r="E19" s="12"/>
      <c r="H19" s="13"/>
      <c r="I19" s="2"/>
      <c r="L19" s="15"/>
    </row>
    <row r="20" spans="3:10" ht="12.75">
      <c r="C20" s="23" t="s">
        <v>25</v>
      </c>
      <c r="D20" s="24"/>
      <c r="E20" s="25">
        <f>SUM(D9:D19)</f>
        <v>5890</v>
      </c>
      <c r="H20" s="13"/>
      <c r="I20" s="2"/>
      <c r="J20" s="2"/>
    </row>
    <row r="21" spans="2:10" ht="12.75">
      <c r="B21" s="26"/>
      <c r="C21" s="26"/>
      <c r="D21" s="27"/>
      <c r="E21" s="28"/>
      <c r="H21" s="13"/>
      <c r="I21" s="2"/>
      <c r="J21" s="2" t="s">
        <v>26</v>
      </c>
    </row>
    <row r="22" spans="2:12" ht="12.75">
      <c r="B22" s="11" t="s">
        <v>27</v>
      </c>
      <c r="C22" s="11"/>
      <c r="E22" s="12"/>
      <c r="H22" s="13"/>
      <c r="I22" s="2"/>
      <c r="J22" s="2" t="s">
        <v>14</v>
      </c>
      <c r="L22" s="12">
        <v>0</v>
      </c>
    </row>
    <row r="23" spans="2:12" ht="12.75">
      <c r="B23" s="16" t="s">
        <v>28</v>
      </c>
      <c r="C23" s="16"/>
      <c r="D23" s="12">
        <v>219.2</v>
      </c>
      <c r="E23" s="29"/>
      <c r="H23" s="13"/>
      <c r="J23" s="2" t="s">
        <v>16</v>
      </c>
      <c r="L23" s="12">
        <v>0</v>
      </c>
    </row>
    <row r="24" spans="2:12" ht="12.75">
      <c r="B24" s="16"/>
      <c r="C24" s="16"/>
      <c r="D24" s="12"/>
      <c r="H24" s="13"/>
      <c r="J24" s="2" t="s">
        <v>18</v>
      </c>
      <c r="L24" s="12">
        <v>0</v>
      </c>
    </row>
    <row r="25" spans="3:12" ht="12.75">
      <c r="C25" s="23" t="s">
        <v>29</v>
      </c>
      <c r="D25" s="24"/>
      <c r="E25" s="25">
        <f>SUM(D23:D24)</f>
        <v>219.2</v>
      </c>
      <c r="H25" s="13"/>
      <c r="J25" s="2" t="s">
        <v>20</v>
      </c>
      <c r="L25" s="15">
        <v>0</v>
      </c>
    </row>
    <row r="26" spans="2:14" ht="12.75">
      <c r="B26" s="26"/>
      <c r="C26" s="26"/>
      <c r="E26" s="27"/>
      <c r="H26" s="13"/>
      <c r="J26" s="2" t="s">
        <v>22</v>
      </c>
      <c r="L26" s="15">
        <v>0</v>
      </c>
      <c r="N26" s="1" t="s">
        <v>30</v>
      </c>
    </row>
    <row r="27" spans="2:12" ht="12.75">
      <c r="B27" s="30" t="s">
        <v>31</v>
      </c>
      <c r="C27" s="30"/>
      <c r="D27" s="24"/>
      <c r="E27" s="31">
        <f>E20+E25</f>
        <v>6109.2</v>
      </c>
      <c r="H27" s="13"/>
      <c r="L27" s="12">
        <f>SUM(L22:L26)</f>
        <v>0</v>
      </c>
    </row>
    <row r="28" spans="2:13" ht="12.75">
      <c r="B28" s="32"/>
      <c r="C28" s="32"/>
      <c r="D28" s="33"/>
      <c r="E28" s="33"/>
      <c r="H28" s="13"/>
      <c r="J28" s="1" t="s">
        <v>32</v>
      </c>
      <c r="M28" s="12">
        <f>L18+L27</f>
        <v>-495</v>
      </c>
    </row>
    <row r="29" spans="2:13" ht="15">
      <c r="B29" s="34" t="s">
        <v>33</v>
      </c>
      <c r="C29" s="34"/>
      <c r="D29" s="33"/>
      <c r="H29" s="13"/>
      <c r="I29" s="2"/>
      <c r="M29" s="12"/>
    </row>
    <row r="30" spans="2:13" ht="12.75">
      <c r="B30" s="16" t="s">
        <v>34</v>
      </c>
      <c r="C30" s="16"/>
      <c r="D30" s="12"/>
      <c r="E30" s="27">
        <v>205</v>
      </c>
      <c r="F30" s="35"/>
      <c r="H30" s="13"/>
      <c r="I30" s="7" t="s">
        <v>35</v>
      </c>
      <c r="J30" s="8"/>
      <c r="K30" s="8"/>
      <c r="L30" s="8"/>
      <c r="M30" s="25">
        <f>M5+M7+M28</f>
        <v>4484.119999999999</v>
      </c>
    </row>
    <row r="31" spans="6:8" ht="12.75">
      <c r="F31" s="35"/>
      <c r="H31" s="13"/>
    </row>
    <row r="32" spans="2:15" ht="12.75">
      <c r="B32" s="30" t="s">
        <v>36</v>
      </c>
      <c r="C32" s="30"/>
      <c r="D32" s="24"/>
      <c r="E32" s="31">
        <f>SUM(E30)</f>
        <v>205</v>
      </c>
      <c r="F32" s="35"/>
      <c r="H32" s="36"/>
      <c r="I32" s="37"/>
      <c r="J32" s="37"/>
      <c r="K32" s="37"/>
      <c r="L32" s="37"/>
      <c r="M32" s="37"/>
      <c r="N32" s="37"/>
      <c r="O32" s="37"/>
    </row>
    <row r="33" spans="2:8" ht="12.75">
      <c r="B33" s="38"/>
      <c r="C33" s="38"/>
      <c r="D33" s="33"/>
      <c r="E33" s="35"/>
      <c r="H33" s="13"/>
    </row>
    <row r="34" spans="2:8" ht="12.75">
      <c r="B34" s="30" t="s">
        <v>37</v>
      </c>
      <c r="C34" s="30"/>
      <c r="D34" s="24"/>
      <c r="E34" s="31"/>
      <c r="F34" s="31">
        <f>E27+E32</f>
        <v>6314.2</v>
      </c>
      <c r="H34" s="13"/>
    </row>
    <row r="35" spans="8:9" ht="15">
      <c r="H35" s="13"/>
      <c r="I35" s="4" t="s">
        <v>38</v>
      </c>
    </row>
    <row r="36" spans="2:9" ht="15">
      <c r="B36" s="6" t="s">
        <v>39</v>
      </c>
      <c r="C36" s="6"/>
      <c r="D36" s="26"/>
      <c r="E36" s="33"/>
      <c r="F36" s="27"/>
      <c r="H36" s="13"/>
      <c r="I36" s="39"/>
    </row>
    <row r="37" spans="8:13" ht="15" customHeight="1">
      <c r="H37" s="13"/>
      <c r="I37" s="1" t="s">
        <v>40</v>
      </c>
      <c r="J37" s="40" t="s">
        <v>41</v>
      </c>
      <c r="K37" s="41" t="s">
        <v>179</v>
      </c>
      <c r="L37" s="41" t="s">
        <v>180</v>
      </c>
      <c r="M37" s="40" t="s">
        <v>42</v>
      </c>
    </row>
    <row r="38" spans="2:16" ht="12.75" customHeight="1">
      <c r="B38" s="11" t="s">
        <v>43</v>
      </c>
      <c r="C38" s="11"/>
      <c r="D38" s="12"/>
      <c r="H38" s="13"/>
      <c r="I38" s="42" t="s">
        <v>44</v>
      </c>
      <c r="J38" s="43">
        <v>2910</v>
      </c>
      <c r="K38" s="43">
        <f>O38*-1</f>
        <v>150</v>
      </c>
      <c r="L38" s="43">
        <v>0</v>
      </c>
      <c r="M38" s="44">
        <f>J38+K38-L38</f>
        <v>3060</v>
      </c>
      <c r="O38" s="12">
        <f>L13</f>
        <v>-150</v>
      </c>
      <c r="P38" s="12">
        <f>L22</f>
        <v>0</v>
      </c>
    </row>
    <row r="39" spans="2:16" ht="12.75">
      <c r="B39" s="45" t="s">
        <v>45</v>
      </c>
      <c r="C39" s="16"/>
      <c r="D39" s="15">
        <v>450</v>
      </c>
      <c r="H39" s="13"/>
      <c r="I39" s="13" t="s">
        <v>46</v>
      </c>
      <c r="J39" s="43">
        <v>640</v>
      </c>
      <c r="K39" s="43">
        <f>O39*-1</f>
        <v>100</v>
      </c>
      <c r="L39" s="43">
        <f>P39*-1</f>
        <v>0</v>
      </c>
      <c r="M39" s="46">
        <f>J39+K39-L39</f>
        <v>740</v>
      </c>
      <c r="O39" s="12">
        <f>L14</f>
        <v>-100</v>
      </c>
      <c r="P39" s="12">
        <f>L23</f>
        <v>0</v>
      </c>
    </row>
    <row r="40" spans="2:16" ht="12.75">
      <c r="B40" s="16" t="s">
        <v>47</v>
      </c>
      <c r="C40" s="16"/>
      <c r="D40" s="15">
        <v>300</v>
      </c>
      <c r="H40" s="13"/>
      <c r="I40" s="13" t="s">
        <v>48</v>
      </c>
      <c r="J40" s="43">
        <v>800</v>
      </c>
      <c r="K40" s="43">
        <f>O40*-1</f>
        <v>40</v>
      </c>
      <c r="L40" s="43">
        <f>P40*-1</f>
        <v>0</v>
      </c>
      <c r="M40" s="46">
        <f>J40+K40-L40</f>
        <v>840</v>
      </c>
      <c r="O40" s="12">
        <f>L15</f>
        <v>-40</v>
      </c>
      <c r="P40" s="12">
        <f>L24</f>
        <v>0</v>
      </c>
    </row>
    <row r="41" spans="2:16" ht="12.75">
      <c r="B41" s="16" t="s">
        <v>49</v>
      </c>
      <c r="C41" s="16"/>
      <c r="D41" s="15">
        <v>600</v>
      </c>
      <c r="H41" s="13"/>
      <c r="I41" s="5" t="s">
        <v>50</v>
      </c>
      <c r="J41" s="47">
        <v>1200</v>
      </c>
      <c r="K41" s="43">
        <f>O41*-1</f>
        <v>0</v>
      </c>
      <c r="L41" s="47">
        <f>P41*-1</f>
        <v>0</v>
      </c>
      <c r="M41" s="96">
        <f>J41+K41-L41</f>
        <v>1200</v>
      </c>
      <c r="N41" s="33"/>
      <c r="O41" s="12">
        <f>L16</f>
        <v>0</v>
      </c>
      <c r="P41" s="12">
        <f>L25</f>
        <v>0</v>
      </c>
    </row>
    <row r="42" spans="2:16" ht="12.75">
      <c r="B42" s="16" t="s">
        <v>51</v>
      </c>
      <c r="C42" s="16"/>
      <c r="D42" s="15">
        <v>600</v>
      </c>
      <c r="H42" s="13"/>
      <c r="I42" s="5" t="s">
        <v>52</v>
      </c>
      <c r="J42" s="47">
        <v>6775</v>
      </c>
      <c r="K42" s="47">
        <f>O42*-1</f>
        <v>205</v>
      </c>
      <c r="L42" s="47">
        <f>P42*-1</f>
        <v>0</v>
      </c>
      <c r="M42" s="96">
        <f>J42+K42-L42</f>
        <v>6980</v>
      </c>
      <c r="N42" s="33"/>
      <c r="O42" s="12">
        <f>L17</f>
        <v>-205</v>
      </c>
      <c r="P42" s="12">
        <f>L26</f>
        <v>0</v>
      </c>
    </row>
    <row r="43" spans="2:13" ht="12.75">
      <c r="B43" s="16" t="s">
        <v>53</v>
      </c>
      <c r="C43" s="16"/>
      <c r="D43" s="15">
        <v>450</v>
      </c>
      <c r="H43" s="13"/>
      <c r="I43" s="97" t="s">
        <v>54</v>
      </c>
      <c r="J43" s="98">
        <f>SUM(J38:J42)</f>
        <v>12325</v>
      </c>
      <c r="K43" s="98">
        <f>SUM(K38:K42)</f>
        <v>495</v>
      </c>
      <c r="L43" s="98">
        <f>SUM(L38:L42)</f>
        <v>0</v>
      </c>
      <c r="M43" s="99">
        <f>SUM(M38:M42)</f>
        <v>12820</v>
      </c>
    </row>
    <row r="44" spans="2:8" ht="12.75">
      <c r="B44" s="16" t="s">
        <v>55</v>
      </c>
      <c r="C44" s="16"/>
      <c r="D44" s="15">
        <v>600</v>
      </c>
      <c r="H44" s="13"/>
    </row>
    <row r="45" spans="3:9" ht="12.75">
      <c r="C45" s="16"/>
      <c r="D45" s="15"/>
      <c r="H45" s="13"/>
      <c r="I45" s="16" t="s">
        <v>56</v>
      </c>
    </row>
    <row r="46" spans="3:9" ht="12.75">
      <c r="C46" s="23" t="s">
        <v>57</v>
      </c>
      <c r="D46" s="24"/>
      <c r="E46" s="25">
        <f>SUM(D39:D45)</f>
        <v>3000</v>
      </c>
      <c r="H46" s="13"/>
      <c r="I46" s="48" t="s">
        <v>58</v>
      </c>
    </row>
    <row r="47" spans="2:13" ht="12.75">
      <c r="B47" s="16"/>
      <c r="C47" s="16"/>
      <c r="D47" s="15"/>
      <c r="H47" s="13"/>
      <c r="I47" s="48" t="s">
        <v>59</v>
      </c>
      <c r="J47" s="33"/>
      <c r="K47" s="33"/>
      <c r="L47" s="33"/>
      <c r="M47" s="33"/>
    </row>
    <row r="48" spans="2:9" ht="12.75">
      <c r="B48" s="11" t="s">
        <v>60</v>
      </c>
      <c r="C48" s="11"/>
      <c r="D48" s="12"/>
      <c r="H48" s="13"/>
      <c r="I48" s="48" t="s">
        <v>61</v>
      </c>
    </row>
    <row r="49" spans="2:11" ht="12.75">
      <c r="B49" s="2" t="s">
        <v>62</v>
      </c>
      <c r="C49" s="2"/>
      <c r="D49" s="12">
        <f>D113</f>
        <v>293</v>
      </c>
      <c r="H49" s="13"/>
      <c r="I49" s="48" t="s">
        <v>63</v>
      </c>
      <c r="J49" s="49"/>
      <c r="K49" s="49"/>
    </row>
    <row r="50" spans="2:9" ht="12.75">
      <c r="B50" s="2" t="s">
        <v>64</v>
      </c>
      <c r="C50" s="2"/>
      <c r="D50" s="12">
        <f>D166</f>
        <v>107.69999999999999</v>
      </c>
      <c r="H50" s="13"/>
      <c r="I50" s="48" t="s">
        <v>65</v>
      </c>
    </row>
    <row r="51" spans="2:8" ht="12.75">
      <c r="B51" s="16" t="s">
        <v>66</v>
      </c>
      <c r="C51" s="16"/>
      <c r="D51" s="12"/>
      <c r="H51" s="13"/>
    </row>
    <row r="52" spans="3:8" ht="12.75">
      <c r="C52" s="23" t="s">
        <v>67</v>
      </c>
      <c r="D52" s="24"/>
      <c r="E52" s="25">
        <f>D49+D50</f>
        <v>400.7</v>
      </c>
      <c r="H52" s="13"/>
    </row>
    <row r="53" spans="2:15" ht="12.75">
      <c r="B53" s="50"/>
      <c r="C53" s="50"/>
      <c r="D53" s="12"/>
      <c r="H53" s="36"/>
      <c r="I53" s="37"/>
      <c r="J53" s="37"/>
      <c r="K53" s="37"/>
      <c r="L53" s="37"/>
      <c r="M53" s="37"/>
      <c r="N53" s="37"/>
      <c r="O53" s="37"/>
    </row>
    <row r="54" spans="2:8" ht="12.75">
      <c r="B54" s="11" t="s">
        <v>68</v>
      </c>
      <c r="C54" s="11"/>
      <c r="D54" s="12"/>
      <c r="H54" s="42"/>
    </row>
    <row r="55" spans="2:8" ht="12.75">
      <c r="B55" s="2" t="s">
        <v>69</v>
      </c>
      <c r="C55" s="2"/>
      <c r="D55" s="15">
        <f>J87</f>
        <v>243</v>
      </c>
      <c r="H55" s="13"/>
    </row>
    <row r="56" spans="2:9" ht="15">
      <c r="B56" s="51" t="s">
        <v>552</v>
      </c>
      <c r="C56" s="51"/>
      <c r="D56" s="15">
        <v>176.73</v>
      </c>
      <c r="H56" s="13"/>
      <c r="I56" s="4" t="s">
        <v>71</v>
      </c>
    </row>
    <row r="57" spans="3:8" ht="12.75">
      <c r="C57" s="23" t="s">
        <v>72</v>
      </c>
      <c r="D57" s="24"/>
      <c r="E57" s="52">
        <f>SUM(D55:D56)</f>
        <v>419.73</v>
      </c>
      <c r="H57" s="13"/>
    </row>
    <row r="58" spans="2:11" ht="12.75">
      <c r="B58" s="53"/>
      <c r="C58" s="53"/>
      <c r="D58" s="27"/>
      <c r="H58" s="13"/>
      <c r="I58" s="54" t="s">
        <v>73</v>
      </c>
      <c r="J58" s="24"/>
      <c r="K58" s="145">
        <v>822</v>
      </c>
    </row>
    <row r="59" spans="2:14" ht="12.75">
      <c r="B59" s="55" t="s">
        <v>74</v>
      </c>
      <c r="C59" s="55"/>
      <c r="D59" s="12"/>
      <c r="H59" s="13"/>
      <c r="N59" s="33"/>
    </row>
    <row r="60" spans="2:8" ht="12.75">
      <c r="B60" s="51" t="s">
        <v>75</v>
      </c>
      <c r="C60" s="51"/>
      <c r="D60" s="12">
        <f>J107</f>
        <v>-200.95</v>
      </c>
      <c r="H60" s="13"/>
    </row>
    <row r="61" spans="2:15" ht="12.75">
      <c r="B61" s="51" t="s">
        <v>76</v>
      </c>
      <c r="C61" s="51"/>
      <c r="D61" s="12">
        <f>J110</f>
        <v>0</v>
      </c>
      <c r="H61" s="36"/>
      <c r="I61" s="37"/>
      <c r="J61" s="37"/>
      <c r="K61" s="37"/>
      <c r="L61" s="37"/>
      <c r="M61" s="37"/>
      <c r="O61" s="37"/>
    </row>
    <row r="62" spans="2:13" ht="12.75">
      <c r="B62" s="51" t="s">
        <v>77</v>
      </c>
      <c r="C62" s="51"/>
      <c r="D62" s="15">
        <f>J114</f>
        <v>0</v>
      </c>
      <c r="H62" s="13"/>
      <c r="M62" s="33"/>
    </row>
    <row r="63" spans="2:9" ht="15">
      <c r="B63" s="16" t="s">
        <v>78</v>
      </c>
      <c r="C63" s="16"/>
      <c r="D63" s="15"/>
      <c r="H63" s="13"/>
      <c r="I63" s="4" t="s">
        <v>79</v>
      </c>
    </row>
    <row r="64" spans="3:8" ht="12.75">
      <c r="C64" s="23" t="s">
        <v>80</v>
      </c>
      <c r="D64" s="24"/>
      <c r="E64" s="25">
        <f>SUM(D60:D62)</f>
        <v>-200.95</v>
      </c>
      <c r="H64" s="13"/>
    </row>
    <row r="65" spans="8:10" ht="12.75">
      <c r="H65" s="13"/>
      <c r="I65" s="2" t="s">
        <v>81</v>
      </c>
      <c r="J65" s="33"/>
    </row>
    <row r="66" spans="2:11" ht="12.75">
      <c r="B66" s="11" t="s">
        <v>82</v>
      </c>
      <c r="C66" s="11"/>
      <c r="D66" s="12"/>
      <c r="H66" s="13"/>
      <c r="I66" s="56" t="s">
        <v>83</v>
      </c>
      <c r="J66" s="24"/>
      <c r="K66" s="57">
        <v>0</v>
      </c>
    </row>
    <row r="67" spans="2:11" ht="12.75">
      <c r="B67" s="50" t="s">
        <v>78</v>
      </c>
      <c r="C67" s="50"/>
      <c r="D67" s="12"/>
      <c r="H67" s="13"/>
      <c r="I67" s="39" t="s">
        <v>84</v>
      </c>
      <c r="K67" s="58">
        <f>SUM(K65:K66)</f>
        <v>0</v>
      </c>
    </row>
    <row r="68" spans="3:8" ht="12.75">
      <c r="C68" s="23" t="s">
        <v>85</v>
      </c>
      <c r="D68" s="24"/>
      <c r="E68" s="25">
        <f>J121</f>
        <v>57.3</v>
      </c>
      <c r="H68" s="13"/>
    </row>
    <row r="69" spans="2:10" ht="12.75">
      <c r="B69" s="26"/>
      <c r="C69" s="26"/>
      <c r="E69" s="27"/>
      <c r="F69" s="35"/>
      <c r="H69" s="13"/>
      <c r="I69" s="2" t="s">
        <v>86</v>
      </c>
      <c r="J69" s="33"/>
    </row>
    <row r="70" spans="2:11" ht="12.75">
      <c r="B70" s="11" t="s">
        <v>87</v>
      </c>
      <c r="C70" s="11"/>
      <c r="D70" s="12"/>
      <c r="H70" s="13"/>
      <c r="I70" s="56" t="s">
        <v>88</v>
      </c>
      <c r="J70" s="24"/>
      <c r="K70" s="57">
        <v>0</v>
      </c>
    </row>
    <row r="71" spans="2:11" ht="12.75">
      <c r="B71" s="50" t="s">
        <v>78</v>
      </c>
      <c r="C71" s="50"/>
      <c r="D71" s="12"/>
      <c r="F71" s="27"/>
      <c r="H71" s="13"/>
      <c r="I71" s="39" t="s">
        <v>84</v>
      </c>
      <c r="J71" s="33"/>
      <c r="K71" s="58">
        <f>SUM(K70)</f>
        <v>0</v>
      </c>
    </row>
    <row r="72" spans="3:8" ht="12.75">
      <c r="C72" s="23" t="s">
        <v>89</v>
      </c>
      <c r="D72" s="24"/>
      <c r="E72" s="25">
        <f>J127</f>
        <v>54</v>
      </c>
      <c r="F72" s="27"/>
      <c r="H72" s="13"/>
    </row>
    <row r="73" spans="2:15" ht="12.75">
      <c r="B73" s="50"/>
      <c r="C73" s="50"/>
      <c r="D73" s="12"/>
      <c r="H73" s="36"/>
      <c r="I73" s="37"/>
      <c r="J73" s="37"/>
      <c r="K73" s="37"/>
      <c r="L73" s="37"/>
      <c r="M73" s="37"/>
      <c r="O73" s="37"/>
    </row>
    <row r="74" spans="2:8" ht="12.75">
      <c r="B74" s="11" t="s">
        <v>90</v>
      </c>
      <c r="C74" s="11"/>
      <c r="H74" s="13"/>
    </row>
    <row r="75" spans="2:8" ht="12.75">
      <c r="B75" s="50" t="s">
        <v>78</v>
      </c>
      <c r="C75" s="50"/>
      <c r="G75" s="59"/>
      <c r="H75" s="13"/>
    </row>
    <row r="76" spans="3:8" ht="12.75">
      <c r="C76" s="23" t="s">
        <v>91</v>
      </c>
      <c r="D76" s="24"/>
      <c r="E76" s="25">
        <f>J139</f>
        <v>96.3</v>
      </c>
      <c r="G76" s="59"/>
      <c r="H76" s="13"/>
    </row>
    <row r="77" ht="12.75">
      <c r="H77" s="13"/>
    </row>
    <row r="78" ht="12.75">
      <c r="H78" s="13"/>
    </row>
    <row r="79" spans="2:8" ht="12.75">
      <c r="B79" s="30" t="s">
        <v>92</v>
      </c>
      <c r="C79" s="30"/>
      <c r="D79" s="24"/>
      <c r="E79" s="25"/>
      <c r="F79" s="31">
        <f>E46+E52+E57+E64+E68+E72+E76</f>
        <v>3827.0800000000004</v>
      </c>
      <c r="H79" s="13"/>
    </row>
    <row r="80" spans="2:8" ht="12.75">
      <c r="B80" s="26"/>
      <c r="C80" s="26"/>
      <c r="E80" s="10"/>
      <c r="H80" s="13"/>
    </row>
    <row r="81" spans="2:8" ht="15">
      <c r="B81" s="6" t="s">
        <v>93</v>
      </c>
      <c r="C81" s="6"/>
      <c r="F81" s="60">
        <f>F34-F79</f>
        <v>2487.1199999999994</v>
      </c>
      <c r="H81" s="13"/>
    </row>
    <row r="82" spans="2:8" ht="15">
      <c r="B82" s="6"/>
      <c r="C82" s="6"/>
      <c r="F82" s="60"/>
      <c r="G82" s="59"/>
      <c r="H82" s="33"/>
    </row>
    <row r="83" spans="2:8" ht="15">
      <c r="B83" s="6"/>
      <c r="C83" s="6"/>
      <c r="F83" s="60"/>
      <c r="G83" s="59"/>
      <c r="H83" s="33"/>
    </row>
    <row r="84" spans="2:10" ht="15">
      <c r="B84" s="4" t="s">
        <v>94</v>
      </c>
      <c r="C84" s="4"/>
      <c r="G84" s="33"/>
      <c r="H84" s="61"/>
      <c r="I84" s="2"/>
      <c r="J84" s="2"/>
    </row>
    <row r="85" spans="8:10" ht="15">
      <c r="H85" s="61"/>
      <c r="I85" s="2"/>
      <c r="J85" s="2"/>
    </row>
    <row r="86" spans="1:6" ht="12.75">
      <c r="A86" s="39" t="s">
        <v>95</v>
      </c>
      <c r="F86" s="39" t="s">
        <v>96</v>
      </c>
    </row>
    <row r="87" spans="1:10" ht="12.75">
      <c r="A87" s="2" t="s">
        <v>97</v>
      </c>
      <c r="D87" s="2"/>
      <c r="F87" s="101">
        <v>38722</v>
      </c>
      <c r="G87" s="62" t="s">
        <v>98</v>
      </c>
      <c r="H87" s="2"/>
      <c r="J87" s="15">
        <v>243</v>
      </c>
    </row>
    <row r="88" spans="2:10" ht="12.75">
      <c r="B88" s="100">
        <v>38720</v>
      </c>
      <c r="C88" s="1" t="s">
        <v>99</v>
      </c>
      <c r="D88" s="15">
        <v>20</v>
      </c>
      <c r="F88" s="101">
        <v>38748</v>
      </c>
      <c r="G88" s="1" t="s">
        <v>100</v>
      </c>
      <c r="H88" s="2"/>
      <c r="J88" s="15">
        <v>120</v>
      </c>
    </row>
    <row r="89" spans="2:10" ht="12.75">
      <c r="B89" s="101">
        <v>38725</v>
      </c>
      <c r="C89" s="2" t="s">
        <v>99</v>
      </c>
      <c r="D89" s="15">
        <v>20</v>
      </c>
      <c r="F89" s="64" t="s">
        <v>553</v>
      </c>
      <c r="G89" s="1" t="s">
        <v>554</v>
      </c>
      <c r="J89" s="1">
        <v>56.73</v>
      </c>
    </row>
    <row r="90" spans="2:10" ht="12.75">
      <c r="B90" s="101">
        <v>38726</v>
      </c>
      <c r="C90" s="2" t="s">
        <v>99</v>
      </c>
      <c r="D90" s="15">
        <v>51</v>
      </c>
      <c r="F90" s="2"/>
      <c r="G90" s="30" t="s">
        <v>101</v>
      </c>
      <c r="H90" s="30"/>
      <c r="I90" s="24"/>
      <c r="J90" s="31">
        <f>SUM(J87:J89)</f>
        <v>419.73</v>
      </c>
    </row>
    <row r="91" spans="2:4" ht="12.75">
      <c r="B91" s="101">
        <v>38728</v>
      </c>
      <c r="C91" s="2" t="s">
        <v>99</v>
      </c>
      <c r="D91" s="15">
        <v>20</v>
      </c>
    </row>
    <row r="92" spans="2:8" ht="12.75">
      <c r="B92" s="101">
        <v>38730</v>
      </c>
      <c r="C92" s="2" t="s">
        <v>99</v>
      </c>
      <c r="D92" s="15">
        <v>10</v>
      </c>
      <c r="F92" s="39" t="s">
        <v>102</v>
      </c>
      <c r="H92" s="12"/>
    </row>
    <row r="93" spans="2:8" ht="12.75">
      <c r="B93" s="101">
        <v>38733</v>
      </c>
      <c r="C93" s="2" t="s">
        <v>99</v>
      </c>
      <c r="D93" s="15">
        <v>20</v>
      </c>
      <c r="F93" s="1" t="s">
        <v>103</v>
      </c>
      <c r="H93" s="12"/>
    </row>
    <row r="94" spans="2:10" ht="12.75">
      <c r="B94" s="101">
        <v>38733</v>
      </c>
      <c r="C94" s="2" t="s">
        <v>99</v>
      </c>
      <c r="D94" s="12">
        <v>20</v>
      </c>
      <c r="F94" s="100">
        <v>38720</v>
      </c>
      <c r="G94" s="1" t="s">
        <v>104</v>
      </c>
      <c r="J94" s="12">
        <v>6</v>
      </c>
    </row>
    <row r="95" spans="2:7" ht="12.75">
      <c r="B95" s="101">
        <v>38740</v>
      </c>
      <c r="C95" s="2" t="s">
        <v>99</v>
      </c>
      <c r="D95" s="12">
        <v>10</v>
      </c>
      <c r="F95" s="100">
        <v>38728</v>
      </c>
      <c r="G95" s="1" t="s">
        <v>105</v>
      </c>
    </row>
    <row r="96" spans="2:8" ht="12.75">
      <c r="B96" s="101">
        <v>38740</v>
      </c>
      <c r="C96" s="2" t="s">
        <v>99</v>
      </c>
      <c r="D96" s="12">
        <v>20</v>
      </c>
      <c r="G96" s="1" t="s">
        <v>106</v>
      </c>
      <c r="H96" s="1">
        <v>4.25</v>
      </c>
    </row>
    <row r="97" spans="2:8" ht="12.75">
      <c r="B97" s="101">
        <v>38747</v>
      </c>
      <c r="C97" s="2" t="s">
        <v>99</v>
      </c>
      <c r="D97" s="12">
        <v>57</v>
      </c>
      <c r="G97" s="1" t="s">
        <v>107</v>
      </c>
      <c r="H97" s="12">
        <v>4.2</v>
      </c>
    </row>
    <row r="98" spans="2:9" ht="12.75">
      <c r="B98" s="101">
        <v>38748</v>
      </c>
      <c r="C98" s="2" t="s">
        <v>99</v>
      </c>
      <c r="D98" s="12">
        <v>20</v>
      </c>
      <c r="G98" s="1" t="s">
        <v>108</v>
      </c>
      <c r="H98" s="12">
        <v>5</v>
      </c>
      <c r="I98" s="12">
        <f>H96+H97+H98</f>
        <v>13.45</v>
      </c>
    </row>
    <row r="99" spans="1:10" ht="12.75">
      <c r="A99" s="2"/>
      <c r="B99" s="63" t="s">
        <v>109</v>
      </c>
      <c r="C99" s="63"/>
      <c r="D99" s="25">
        <f>SUM(D88:D98)</f>
        <v>268</v>
      </c>
      <c r="G99" s="1" t="s">
        <v>110</v>
      </c>
      <c r="I99" s="12">
        <v>-50</v>
      </c>
      <c r="J99" s="12">
        <f>I98+I99</f>
        <v>-36.55</v>
      </c>
    </row>
    <row r="100" spans="1:4" ht="12.75">
      <c r="A100" s="2" t="s">
        <v>111</v>
      </c>
      <c r="D100" s="2"/>
    </row>
    <row r="101" spans="2:7" ht="12.75">
      <c r="B101" s="102">
        <v>38720</v>
      </c>
      <c r="C101" s="2" t="s">
        <v>99</v>
      </c>
      <c r="D101" s="15">
        <v>20</v>
      </c>
      <c r="F101" s="100">
        <v>38748</v>
      </c>
      <c r="G101" s="1" t="s">
        <v>105</v>
      </c>
    </row>
    <row r="102" spans="1:8" ht="12.75">
      <c r="A102" s="2"/>
      <c r="B102" s="63" t="s">
        <v>109</v>
      </c>
      <c r="C102" s="63"/>
      <c r="D102" s="25">
        <f>SUM(D101:D101)</f>
        <v>20</v>
      </c>
      <c r="G102" s="1" t="s">
        <v>112</v>
      </c>
      <c r="H102" s="12">
        <v>4</v>
      </c>
    </row>
    <row r="103" spans="1:8" ht="12.75">
      <c r="A103" s="1" t="s">
        <v>113</v>
      </c>
      <c r="B103" s="64"/>
      <c r="C103" s="64"/>
      <c r="G103" s="1" t="s">
        <v>114</v>
      </c>
      <c r="H103" s="12">
        <v>17.6</v>
      </c>
    </row>
    <row r="104" spans="2:10" ht="12.75">
      <c r="B104" s="101">
        <v>38741</v>
      </c>
      <c r="C104" s="1" t="s">
        <v>115</v>
      </c>
      <c r="D104" s="12">
        <v>5</v>
      </c>
      <c r="G104" s="1" t="s">
        <v>116</v>
      </c>
      <c r="H104" s="12">
        <v>4</v>
      </c>
      <c r="J104" s="12">
        <f>SUM(H102:H104)</f>
        <v>25.6</v>
      </c>
    </row>
    <row r="105" spans="2:4" ht="12.75">
      <c r="B105" s="63" t="s">
        <v>109</v>
      </c>
      <c r="C105" s="63"/>
      <c r="D105" s="52">
        <f>SUM(D104:D104)</f>
        <v>5</v>
      </c>
    </row>
    <row r="106" spans="1:10" ht="12.75">
      <c r="A106" s="1" t="s">
        <v>117</v>
      </c>
      <c r="F106" s="100">
        <v>38748</v>
      </c>
      <c r="G106" s="1" t="s">
        <v>118</v>
      </c>
      <c r="J106" s="1">
        <v>-196</v>
      </c>
    </row>
    <row r="107" spans="4:10" ht="12.75">
      <c r="D107" s="12"/>
      <c r="H107" s="63" t="s">
        <v>109</v>
      </c>
      <c r="I107" s="24"/>
      <c r="J107" s="52">
        <f>J94+J99+J104+J106</f>
        <v>-200.95</v>
      </c>
    </row>
    <row r="108" spans="2:10" ht="12.75">
      <c r="B108" s="63" t="s">
        <v>109</v>
      </c>
      <c r="C108" s="63"/>
      <c r="D108" s="52">
        <f>SUM(D107:D107)</f>
        <v>0</v>
      </c>
      <c r="F108" s="1" t="s">
        <v>119</v>
      </c>
      <c r="J108" s="12"/>
    </row>
    <row r="109" spans="1:10" ht="12.75">
      <c r="A109" s="1" t="s">
        <v>120</v>
      </c>
      <c r="J109" s="12">
        <v>0</v>
      </c>
    </row>
    <row r="110" spans="4:10" ht="12.75">
      <c r="D110" s="12">
        <v>0</v>
      </c>
      <c r="H110" s="63" t="s">
        <v>109</v>
      </c>
      <c r="I110" s="24"/>
      <c r="J110" s="52">
        <v>0</v>
      </c>
    </row>
    <row r="111" spans="2:6" ht="12.75">
      <c r="B111" s="63" t="s">
        <v>109</v>
      </c>
      <c r="C111" s="63"/>
      <c r="D111" s="52">
        <f>SUM(D110)</f>
        <v>0</v>
      </c>
      <c r="F111" s="1" t="s">
        <v>121</v>
      </c>
    </row>
    <row r="112" spans="4:10" ht="12.75">
      <c r="D112" s="12"/>
      <c r="F112" s="2"/>
      <c r="G112" s="2"/>
      <c r="J112" s="15"/>
    </row>
    <row r="113" spans="2:10" ht="12.75">
      <c r="B113" s="30" t="s">
        <v>122</v>
      </c>
      <c r="C113" s="30"/>
      <c r="D113" s="31">
        <f>D99+D102+D105+D108+D111</f>
        <v>293</v>
      </c>
      <c r="F113" s="2"/>
      <c r="G113" s="2"/>
      <c r="J113" s="15"/>
    </row>
    <row r="114" spans="8:10" ht="12.75">
      <c r="H114" s="63" t="s">
        <v>109</v>
      </c>
      <c r="I114" s="24"/>
      <c r="J114" s="52">
        <f>SUM(J112:J113)</f>
        <v>0</v>
      </c>
    </row>
    <row r="115" spans="1:10" ht="12.75">
      <c r="A115" s="39" t="s">
        <v>123</v>
      </c>
      <c r="G115" s="64"/>
      <c r="J115" s="27"/>
    </row>
    <row r="116" spans="2:10" ht="12.75">
      <c r="B116" s="102">
        <v>38680</v>
      </c>
      <c r="C116" s="1" t="s">
        <v>124</v>
      </c>
      <c r="D116" s="12">
        <v>2.4</v>
      </c>
      <c r="G116" s="65" t="s">
        <v>125</v>
      </c>
      <c r="H116" s="24"/>
      <c r="I116" s="24"/>
      <c r="J116" s="31">
        <f>J107+J110+J114</f>
        <v>-200.95</v>
      </c>
    </row>
    <row r="117" spans="2:4" ht="12.75">
      <c r="B117" s="102">
        <v>38702</v>
      </c>
      <c r="C117" s="1" t="s">
        <v>126</v>
      </c>
      <c r="D117" s="12">
        <v>2.5</v>
      </c>
    </row>
    <row r="118" spans="2:6" ht="12.75">
      <c r="B118" s="102">
        <v>38702</v>
      </c>
      <c r="C118" s="1" t="s">
        <v>124</v>
      </c>
      <c r="D118" s="12">
        <v>2.5</v>
      </c>
      <c r="F118" s="39" t="s">
        <v>127</v>
      </c>
    </row>
    <row r="119" spans="2:10" ht="12.75">
      <c r="B119" s="102">
        <v>38716</v>
      </c>
      <c r="C119" s="1" t="s">
        <v>126</v>
      </c>
      <c r="D119" s="12">
        <v>2.5</v>
      </c>
      <c r="F119" s="102">
        <v>38718</v>
      </c>
      <c r="G119" s="2" t="s">
        <v>128</v>
      </c>
      <c r="J119" s="15">
        <v>57.3</v>
      </c>
    </row>
    <row r="120" spans="2:4" ht="12.75">
      <c r="B120" s="102">
        <v>38716</v>
      </c>
      <c r="C120" s="1" t="s">
        <v>124</v>
      </c>
      <c r="D120" s="12">
        <v>2.5</v>
      </c>
    </row>
    <row r="121" spans="2:10" ht="12.75">
      <c r="B121" s="102">
        <v>38719</v>
      </c>
      <c r="C121" s="1" t="s">
        <v>126</v>
      </c>
      <c r="D121" s="12">
        <v>2.5</v>
      </c>
      <c r="G121" s="65" t="s">
        <v>129</v>
      </c>
      <c r="H121" s="24"/>
      <c r="I121" s="24"/>
      <c r="J121" s="31">
        <f>SUM(J119:J120)</f>
        <v>57.3</v>
      </c>
    </row>
    <row r="122" spans="2:4" ht="12.75">
      <c r="B122" s="102">
        <v>38720</v>
      </c>
      <c r="C122" s="1" t="s">
        <v>130</v>
      </c>
      <c r="D122" s="12">
        <v>1.05</v>
      </c>
    </row>
    <row r="123" spans="2:6" ht="12.75">
      <c r="B123" s="102">
        <v>38720</v>
      </c>
      <c r="C123" s="1" t="s">
        <v>124</v>
      </c>
      <c r="D123" s="12">
        <v>2.5</v>
      </c>
      <c r="F123" s="11" t="s">
        <v>131</v>
      </c>
    </row>
    <row r="124" spans="2:10" ht="12.75">
      <c r="B124" s="102">
        <v>38720</v>
      </c>
      <c r="C124" s="1" t="s">
        <v>126</v>
      </c>
      <c r="D124" s="12">
        <v>2.5</v>
      </c>
      <c r="F124" s="100">
        <v>38733</v>
      </c>
      <c r="G124" s="1" t="s">
        <v>132</v>
      </c>
      <c r="J124" s="12">
        <v>54</v>
      </c>
    </row>
    <row r="125" spans="2:10" ht="12.75">
      <c r="B125" s="102">
        <v>38720</v>
      </c>
      <c r="C125" s="1" t="s">
        <v>124</v>
      </c>
      <c r="D125" s="12">
        <v>2.5</v>
      </c>
      <c r="J125" s="12"/>
    </row>
    <row r="126" spans="2:10" ht="12.75">
      <c r="B126" s="102">
        <v>38720</v>
      </c>
      <c r="C126" s="1" t="s">
        <v>126</v>
      </c>
      <c r="D126" s="12">
        <v>2.5</v>
      </c>
      <c r="F126" s="2"/>
      <c r="G126" s="2"/>
      <c r="J126" s="12"/>
    </row>
    <row r="127" spans="2:10" ht="12.75">
      <c r="B127" s="102">
        <v>38722</v>
      </c>
      <c r="C127" s="1" t="s">
        <v>133</v>
      </c>
      <c r="D127" s="12">
        <v>1.05</v>
      </c>
      <c r="G127" s="65" t="s">
        <v>134</v>
      </c>
      <c r="H127" s="24"/>
      <c r="I127" s="24"/>
      <c r="J127" s="31">
        <f>SUM(J124:J126)</f>
        <v>54</v>
      </c>
    </row>
    <row r="128" spans="2:4" ht="12.75">
      <c r="B128" s="102">
        <v>38722</v>
      </c>
      <c r="C128" s="1" t="s">
        <v>126</v>
      </c>
      <c r="D128" s="12">
        <v>2.5</v>
      </c>
    </row>
    <row r="129" spans="2:6" ht="12.75">
      <c r="B129" s="102">
        <v>38725</v>
      </c>
      <c r="C129" s="1" t="s">
        <v>130</v>
      </c>
      <c r="D129" s="12">
        <v>1.05</v>
      </c>
      <c r="F129" s="39" t="s">
        <v>135</v>
      </c>
    </row>
    <row r="130" spans="2:10" ht="12.75">
      <c r="B130" s="102">
        <v>38725</v>
      </c>
      <c r="C130" s="1" t="s">
        <v>133</v>
      </c>
      <c r="D130" s="12">
        <v>1.05</v>
      </c>
      <c r="F130" s="103" t="s">
        <v>181</v>
      </c>
      <c r="G130" s="1" t="s">
        <v>136</v>
      </c>
      <c r="J130" s="1">
        <v>0.96</v>
      </c>
    </row>
    <row r="131" spans="2:10" ht="12.75">
      <c r="B131" s="102">
        <v>38726</v>
      </c>
      <c r="C131" s="1" t="s">
        <v>130</v>
      </c>
      <c r="D131" s="12">
        <v>1.05</v>
      </c>
      <c r="F131" s="100">
        <v>38719</v>
      </c>
      <c r="G131" s="1" t="s">
        <v>137</v>
      </c>
      <c r="J131" s="1">
        <v>5.34</v>
      </c>
    </row>
    <row r="132" spans="2:10" ht="12.75">
      <c r="B132" s="102">
        <v>38726</v>
      </c>
      <c r="C132" s="1" t="s">
        <v>126</v>
      </c>
      <c r="D132" s="12">
        <v>2.5</v>
      </c>
      <c r="F132" s="100">
        <v>38721</v>
      </c>
      <c r="G132" s="1" t="s">
        <v>136</v>
      </c>
      <c r="J132" s="12">
        <v>4.6</v>
      </c>
    </row>
    <row r="133" spans="2:10" ht="12.75">
      <c r="B133" s="102">
        <v>38728</v>
      </c>
      <c r="C133" s="1" t="s">
        <v>138</v>
      </c>
      <c r="D133" s="12">
        <v>2.15</v>
      </c>
      <c r="F133" s="100">
        <v>38728</v>
      </c>
      <c r="G133" s="1" t="s">
        <v>139</v>
      </c>
      <c r="J133" s="12">
        <v>19.2</v>
      </c>
    </row>
    <row r="134" spans="2:10" ht="12.75">
      <c r="B134" s="102">
        <v>38728</v>
      </c>
      <c r="C134" s="1" t="s">
        <v>140</v>
      </c>
      <c r="D134" s="12">
        <v>2.15</v>
      </c>
      <c r="F134" s="100">
        <v>38729</v>
      </c>
      <c r="G134" s="1" t="s">
        <v>141</v>
      </c>
      <c r="J134" s="12">
        <v>10.45</v>
      </c>
    </row>
    <row r="135" spans="2:10" ht="12.75">
      <c r="B135" s="102">
        <v>38728</v>
      </c>
      <c r="C135" s="1" t="s">
        <v>124</v>
      </c>
      <c r="D135" s="12">
        <v>2.5</v>
      </c>
      <c r="F135" s="100">
        <v>38730</v>
      </c>
      <c r="G135" s="1" t="s">
        <v>142</v>
      </c>
      <c r="J135" s="12">
        <v>3.66</v>
      </c>
    </row>
    <row r="136" spans="2:10" ht="12.75">
      <c r="B136" s="102">
        <v>38728</v>
      </c>
      <c r="C136" s="1" t="s">
        <v>124</v>
      </c>
      <c r="D136" s="12">
        <v>2.5</v>
      </c>
      <c r="F136" s="100">
        <v>38730</v>
      </c>
      <c r="G136" s="1" t="s">
        <v>143</v>
      </c>
      <c r="J136" s="12">
        <v>13.95</v>
      </c>
    </row>
    <row r="137" spans="2:10" ht="12.75">
      <c r="B137" s="102">
        <v>38728</v>
      </c>
      <c r="C137" s="1" t="s">
        <v>126</v>
      </c>
      <c r="D137" s="12">
        <v>2.5</v>
      </c>
      <c r="F137" s="100">
        <v>38734</v>
      </c>
      <c r="G137" s="1" t="s">
        <v>136</v>
      </c>
      <c r="J137" s="12">
        <v>5</v>
      </c>
    </row>
    <row r="138" spans="2:10" ht="12.75">
      <c r="B138" s="102">
        <v>38729</v>
      </c>
      <c r="C138" s="1" t="s">
        <v>126</v>
      </c>
      <c r="D138" s="12">
        <v>2.5</v>
      </c>
      <c r="F138" s="102">
        <v>38748</v>
      </c>
      <c r="G138" s="1" t="s">
        <v>139</v>
      </c>
      <c r="J138" s="1">
        <v>33.14</v>
      </c>
    </row>
    <row r="139" spans="2:10" ht="12.75">
      <c r="B139" s="102">
        <v>38729</v>
      </c>
      <c r="C139" s="1" t="s">
        <v>126</v>
      </c>
      <c r="D139" s="12">
        <v>2.5</v>
      </c>
      <c r="G139" s="65" t="s">
        <v>144</v>
      </c>
      <c r="H139" s="24"/>
      <c r="I139" s="24"/>
      <c r="J139" s="31">
        <f>SUM(J130:J138)</f>
        <v>96.3</v>
      </c>
    </row>
    <row r="140" spans="2:4" ht="12.75">
      <c r="B140" s="102">
        <v>38730</v>
      </c>
      <c r="C140" s="1" t="s">
        <v>126</v>
      </c>
      <c r="D140" s="12">
        <v>2.5</v>
      </c>
    </row>
    <row r="141" spans="2:4" ht="12.75">
      <c r="B141" s="102">
        <v>38731</v>
      </c>
      <c r="C141" s="1" t="s">
        <v>130</v>
      </c>
      <c r="D141" s="12">
        <v>1.05</v>
      </c>
    </row>
    <row r="142" spans="2:6" ht="12.75">
      <c r="B142" s="102">
        <v>38730</v>
      </c>
      <c r="C142" s="1" t="s">
        <v>133</v>
      </c>
      <c r="D142" s="12">
        <v>1.05</v>
      </c>
      <c r="F142" s="2" t="s">
        <v>145</v>
      </c>
    </row>
    <row r="143" spans="2:6" ht="12.75">
      <c r="B143" s="102">
        <v>38731</v>
      </c>
      <c r="C143" s="1" t="s">
        <v>130</v>
      </c>
      <c r="D143" s="12">
        <v>1.05</v>
      </c>
      <c r="F143" s="2" t="s">
        <v>146</v>
      </c>
    </row>
    <row r="144" spans="2:4" ht="12.75">
      <c r="B144" s="102">
        <v>38732</v>
      </c>
      <c r="C144" s="1" t="s">
        <v>124</v>
      </c>
      <c r="D144" s="12">
        <v>2.5</v>
      </c>
    </row>
    <row r="145" spans="2:4" ht="12.75">
      <c r="B145" s="102">
        <v>38733</v>
      </c>
      <c r="C145" s="1" t="s">
        <v>133</v>
      </c>
      <c r="D145" s="12">
        <v>1.05</v>
      </c>
    </row>
    <row r="146" spans="2:4" ht="12.75">
      <c r="B146" s="102">
        <v>38733</v>
      </c>
      <c r="C146" s="1" t="s">
        <v>133</v>
      </c>
      <c r="D146" s="12">
        <v>1.05</v>
      </c>
    </row>
    <row r="147" spans="2:4" ht="12.75">
      <c r="B147" s="102">
        <v>38734</v>
      </c>
      <c r="C147" s="1" t="s">
        <v>147</v>
      </c>
      <c r="D147" s="12">
        <v>2.95</v>
      </c>
    </row>
    <row r="148" spans="2:6" ht="12.75">
      <c r="B148" s="102">
        <v>38735</v>
      </c>
      <c r="C148" s="1" t="s">
        <v>124</v>
      </c>
      <c r="D148" s="12">
        <v>2.5</v>
      </c>
      <c r="F148" s="2"/>
    </row>
    <row r="149" spans="2:6" ht="12.75">
      <c r="B149" s="102">
        <v>38736</v>
      </c>
      <c r="C149" s="1" t="s">
        <v>148</v>
      </c>
      <c r="D149" s="12">
        <v>2.95</v>
      </c>
      <c r="F149" s="2"/>
    </row>
    <row r="150" spans="2:6" ht="12.75">
      <c r="B150" s="102">
        <v>38740</v>
      </c>
      <c r="C150" s="1" t="s">
        <v>124</v>
      </c>
      <c r="D150" s="12">
        <v>2.5</v>
      </c>
      <c r="F150" s="2"/>
    </row>
    <row r="151" spans="2:6" ht="12.75">
      <c r="B151" s="102">
        <v>38741</v>
      </c>
      <c r="C151" s="1" t="s">
        <v>126</v>
      </c>
      <c r="D151" s="12">
        <v>2.5</v>
      </c>
      <c r="F151" s="2"/>
    </row>
    <row r="152" spans="2:6" ht="12.75">
      <c r="B152" s="102">
        <v>38741</v>
      </c>
      <c r="C152" s="1" t="s">
        <v>124</v>
      </c>
      <c r="D152" s="12">
        <v>2.5</v>
      </c>
      <c r="F152" s="2"/>
    </row>
    <row r="153" spans="2:4" ht="12.75">
      <c r="B153" s="102">
        <v>38742</v>
      </c>
      <c r="C153" s="1" t="s">
        <v>124</v>
      </c>
      <c r="D153" s="12">
        <v>2.5</v>
      </c>
    </row>
    <row r="154" spans="2:4" ht="12.75">
      <c r="B154" s="102">
        <v>38743</v>
      </c>
      <c r="C154" s="1" t="s">
        <v>126</v>
      </c>
      <c r="D154" s="12">
        <v>2.5</v>
      </c>
    </row>
    <row r="155" spans="2:4" ht="12.75">
      <c r="B155" s="102">
        <v>38744</v>
      </c>
      <c r="C155" s="1" t="s">
        <v>126</v>
      </c>
      <c r="D155" s="12">
        <v>2.5</v>
      </c>
    </row>
    <row r="156" spans="2:4" ht="12.75">
      <c r="B156" s="102">
        <v>38743</v>
      </c>
      <c r="C156" s="1" t="s">
        <v>126</v>
      </c>
      <c r="D156" s="12">
        <v>2.5</v>
      </c>
    </row>
    <row r="157" spans="2:4" ht="12.75">
      <c r="B157" s="102">
        <v>38744</v>
      </c>
      <c r="C157" s="1" t="s">
        <v>130</v>
      </c>
      <c r="D157" s="12">
        <v>1.05</v>
      </c>
    </row>
    <row r="158" spans="2:6" ht="12.75">
      <c r="B158" s="102">
        <v>38745</v>
      </c>
      <c r="C158" s="1" t="s">
        <v>126</v>
      </c>
      <c r="D158" s="12">
        <v>2.5</v>
      </c>
      <c r="F158" s="2"/>
    </row>
    <row r="159" spans="2:6" ht="12.75">
      <c r="B159" s="102">
        <v>38746</v>
      </c>
      <c r="C159" s="1" t="s">
        <v>124</v>
      </c>
      <c r="D159" s="12">
        <v>2.5</v>
      </c>
      <c r="F159" s="2"/>
    </row>
    <row r="160" spans="2:6" ht="12.75">
      <c r="B160" s="102">
        <v>38744</v>
      </c>
      <c r="C160" s="1" t="s">
        <v>124</v>
      </c>
      <c r="D160" s="12">
        <v>2.5</v>
      </c>
      <c r="F160" s="2"/>
    </row>
    <row r="161" spans="2:6" ht="12.75">
      <c r="B161" s="102">
        <v>38747</v>
      </c>
      <c r="C161" s="1" t="s">
        <v>126</v>
      </c>
      <c r="D161" s="12">
        <v>2.5</v>
      </c>
      <c r="F161" s="2"/>
    </row>
    <row r="162" spans="2:6" ht="12.75">
      <c r="B162" s="102">
        <v>38748</v>
      </c>
      <c r="C162" s="1" t="s">
        <v>124</v>
      </c>
      <c r="D162" s="12">
        <v>2.5</v>
      </c>
      <c r="F162" s="2"/>
    </row>
    <row r="163" spans="2:6" ht="12.75">
      <c r="B163" s="102">
        <v>38748</v>
      </c>
      <c r="C163" s="1" t="s">
        <v>149</v>
      </c>
      <c r="D163" s="12">
        <v>1.05</v>
      </c>
      <c r="F163" s="2"/>
    </row>
    <row r="164" spans="2:6" ht="12.75">
      <c r="B164" s="102">
        <v>38748</v>
      </c>
      <c r="C164" s="1" t="s">
        <v>124</v>
      </c>
      <c r="D164" s="12">
        <v>2.5</v>
      </c>
      <c r="F164" s="2"/>
    </row>
    <row r="165" spans="2:6" ht="12.75">
      <c r="B165" s="102">
        <v>38749</v>
      </c>
      <c r="C165" s="1" t="s">
        <v>124</v>
      </c>
      <c r="D165" s="12">
        <v>2.5</v>
      </c>
      <c r="F165" s="2"/>
    </row>
    <row r="166" spans="2:6" ht="12.75">
      <c r="B166" s="30" t="s">
        <v>150</v>
      </c>
      <c r="C166" s="30"/>
      <c r="D166" s="31">
        <f>SUM(D116:D165)</f>
        <v>107.69999999999999</v>
      </c>
      <c r="F166" s="2"/>
    </row>
    <row r="167" ht="12.75">
      <c r="F167" s="2"/>
    </row>
    <row r="169" spans="2:8" ht="15">
      <c r="B169" s="66" t="s">
        <v>151</v>
      </c>
      <c r="C169" s="61"/>
      <c r="D169" s="67"/>
      <c r="E169" s="67"/>
      <c r="F169" s="61"/>
      <c r="G169" s="61"/>
      <c r="H169" s="61"/>
    </row>
    <row r="170" spans="2:8" ht="15">
      <c r="B170" s="68"/>
      <c r="C170" s="61"/>
      <c r="D170" s="67"/>
      <c r="E170" s="67"/>
      <c r="F170" s="61"/>
      <c r="G170" s="61"/>
      <c r="H170" s="61"/>
    </row>
    <row r="171" spans="2:8" ht="15">
      <c r="B171" s="61"/>
      <c r="C171" s="61"/>
      <c r="D171" s="61"/>
      <c r="E171" s="61"/>
      <c r="F171" s="61"/>
      <c r="G171" s="61"/>
      <c r="H171" s="61"/>
    </row>
    <row r="172" spans="2:8" ht="15">
      <c r="B172" s="61" t="s">
        <v>3</v>
      </c>
      <c r="C172" s="61"/>
      <c r="D172" s="61"/>
      <c r="E172" s="61"/>
      <c r="F172" s="61"/>
      <c r="G172" s="61"/>
      <c r="H172" s="61"/>
    </row>
    <row r="173" spans="2:8" ht="15">
      <c r="B173" s="61" t="s">
        <v>5</v>
      </c>
      <c r="C173" s="61"/>
      <c r="D173" s="60"/>
      <c r="F173" s="69">
        <f>E20</f>
        <v>5890</v>
      </c>
      <c r="G173" s="70"/>
      <c r="H173" s="61"/>
    </row>
    <row r="174" spans="2:8" ht="15">
      <c r="B174" s="61" t="s">
        <v>27</v>
      </c>
      <c r="C174" s="61"/>
      <c r="D174" s="60"/>
      <c r="F174" s="71">
        <f>E25</f>
        <v>219.2</v>
      </c>
      <c r="G174" s="69">
        <f>SUM(F173:F174)</f>
        <v>6109.2</v>
      </c>
      <c r="H174" s="61"/>
    </row>
    <row r="175" spans="2:8" ht="15">
      <c r="B175" s="61"/>
      <c r="C175" s="61"/>
      <c r="D175" s="60"/>
      <c r="F175" s="72"/>
      <c r="G175" s="70"/>
      <c r="H175" s="61"/>
    </row>
    <row r="176" spans="2:8" ht="15">
      <c r="B176" s="61" t="s">
        <v>33</v>
      </c>
      <c r="C176" s="61"/>
      <c r="D176" s="60"/>
      <c r="F176" s="72"/>
      <c r="G176" s="70"/>
      <c r="H176" s="61"/>
    </row>
    <row r="177" spans="2:8" ht="15">
      <c r="B177" s="61" t="s">
        <v>152</v>
      </c>
      <c r="C177" s="61"/>
      <c r="D177" s="60"/>
      <c r="F177" s="70"/>
      <c r="G177" s="69">
        <f>E32</f>
        <v>205</v>
      </c>
      <c r="H177" s="61"/>
    </row>
    <row r="178" spans="2:8" ht="15">
      <c r="B178" s="61"/>
      <c r="C178" s="61"/>
      <c r="D178" s="60"/>
      <c r="F178" s="69"/>
      <c r="G178" s="70"/>
      <c r="H178" s="61"/>
    </row>
    <row r="179" spans="2:8" ht="15.75">
      <c r="B179" s="73"/>
      <c r="C179" s="74" t="s">
        <v>153</v>
      </c>
      <c r="D179" s="73"/>
      <c r="E179" s="24"/>
      <c r="F179" s="75"/>
      <c r="G179" s="76">
        <f>G174+G177</f>
        <v>6314.2</v>
      </c>
      <c r="H179" s="61"/>
    </row>
    <row r="180" spans="2:8" ht="15.75">
      <c r="B180" s="61"/>
      <c r="C180" s="77"/>
      <c r="D180" s="60"/>
      <c r="E180" s="60"/>
      <c r="F180" s="77"/>
      <c r="G180" s="61"/>
      <c r="H180" s="61"/>
    </row>
    <row r="181" spans="2:8" ht="15.75">
      <c r="B181" s="60" t="s">
        <v>39</v>
      </c>
      <c r="C181" s="61"/>
      <c r="D181" s="60"/>
      <c r="E181" s="60"/>
      <c r="F181" s="77"/>
      <c r="G181" s="61"/>
      <c r="H181" s="78"/>
    </row>
    <row r="182" spans="2:8" ht="15">
      <c r="B182" s="61" t="s">
        <v>154</v>
      </c>
      <c r="C182" s="60"/>
      <c r="D182" s="60"/>
      <c r="E182" s="69">
        <f>E46</f>
        <v>3000</v>
      </c>
      <c r="F182" s="70"/>
      <c r="G182" s="70"/>
      <c r="H182" s="79"/>
    </row>
    <row r="183" spans="2:8" ht="15">
      <c r="B183" s="61" t="s">
        <v>155</v>
      </c>
      <c r="C183" s="60"/>
      <c r="D183" s="60"/>
      <c r="E183" s="69">
        <f>E52</f>
        <v>400.7</v>
      </c>
      <c r="F183" s="70"/>
      <c r="G183" s="70"/>
      <c r="H183" s="61"/>
    </row>
    <row r="184" spans="2:8" ht="15">
      <c r="B184" s="61" t="s">
        <v>96</v>
      </c>
      <c r="C184" s="60"/>
      <c r="D184" s="60"/>
      <c r="E184" s="69">
        <f>E57</f>
        <v>419.73</v>
      </c>
      <c r="F184" s="70"/>
      <c r="G184" s="70"/>
      <c r="H184" s="61"/>
    </row>
    <row r="185" spans="2:8" ht="15">
      <c r="B185" s="80" t="s">
        <v>102</v>
      </c>
      <c r="C185" s="60"/>
      <c r="D185" s="60"/>
      <c r="E185" s="69">
        <f>E64</f>
        <v>-200.95</v>
      </c>
      <c r="F185" s="70"/>
      <c r="G185" s="70"/>
      <c r="H185" s="61"/>
    </row>
    <row r="186" spans="2:8" ht="15">
      <c r="B186" s="61" t="s">
        <v>156</v>
      </c>
      <c r="C186" s="60"/>
      <c r="D186" s="60"/>
      <c r="E186" s="69">
        <f>E68</f>
        <v>57.3</v>
      </c>
      <c r="F186" s="70"/>
      <c r="G186" s="70"/>
      <c r="H186" s="61"/>
    </row>
    <row r="187" spans="2:8" ht="15">
      <c r="B187" s="61" t="s">
        <v>157</v>
      </c>
      <c r="C187" s="60"/>
      <c r="D187" s="60"/>
      <c r="E187" s="69">
        <f>E72</f>
        <v>54</v>
      </c>
      <c r="F187" s="70"/>
      <c r="G187" s="70"/>
      <c r="H187" s="61"/>
    </row>
    <row r="188" spans="2:8" ht="15">
      <c r="B188" s="61" t="s">
        <v>158</v>
      </c>
      <c r="C188" s="61"/>
      <c r="D188" s="60"/>
      <c r="E188" s="71">
        <f>E76</f>
        <v>96.3</v>
      </c>
      <c r="F188" s="70"/>
      <c r="G188" s="70"/>
      <c r="H188" s="61"/>
    </row>
    <row r="189" spans="2:8" ht="15">
      <c r="B189" s="61"/>
      <c r="C189" s="61"/>
      <c r="D189" s="60"/>
      <c r="E189" s="69"/>
      <c r="F189" s="70"/>
      <c r="G189" s="70"/>
      <c r="H189" s="61"/>
    </row>
    <row r="190" spans="2:8" ht="15.75">
      <c r="B190" s="73"/>
      <c r="C190" s="74" t="s">
        <v>159</v>
      </c>
      <c r="D190" s="73"/>
      <c r="E190" s="75"/>
      <c r="F190" s="75"/>
      <c r="G190" s="76">
        <f>E182+E183+E184+E185+E186+E187+E188</f>
        <v>3827.0800000000004</v>
      </c>
      <c r="H190" s="61"/>
    </row>
    <row r="191" spans="2:8" ht="15">
      <c r="B191" s="60"/>
      <c r="C191" s="60"/>
      <c r="D191" s="60"/>
      <c r="E191" s="69"/>
      <c r="F191" s="70"/>
      <c r="G191" s="69"/>
      <c r="H191" s="61"/>
    </row>
    <row r="192" spans="2:8" ht="15.75">
      <c r="B192" s="81"/>
      <c r="C192" s="81" t="s">
        <v>93</v>
      </c>
      <c r="D192" s="74"/>
      <c r="E192" s="82"/>
      <c r="F192" s="75"/>
      <c r="G192" s="76">
        <f>G179-G190</f>
        <v>2487.1199999999994</v>
      </c>
      <c r="H192" s="61"/>
    </row>
    <row r="193" spans="2:8" ht="15.75">
      <c r="B193" s="61"/>
      <c r="C193" s="61"/>
      <c r="D193" s="77"/>
      <c r="E193" s="61"/>
      <c r="F193" s="61"/>
      <c r="G193" s="61"/>
      <c r="H193" s="61"/>
    </row>
    <row r="194" spans="2:8" ht="16.5" thickBot="1">
      <c r="B194" s="83"/>
      <c r="C194" s="84"/>
      <c r="D194" s="83"/>
      <c r="E194" s="83"/>
      <c r="F194" s="84"/>
      <c r="G194" s="83"/>
      <c r="H194" s="83"/>
    </row>
    <row r="195" spans="2:8" ht="15.75">
      <c r="B195" s="85"/>
      <c r="C195" s="86"/>
      <c r="D195" s="85"/>
      <c r="E195" s="85"/>
      <c r="F195" s="86"/>
      <c r="G195" s="85"/>
      <c r="H195" s="85"/>
    </row>
    <row r="196" spans="2:8" ht="15.75">
      <c r="B196" s="85"/>
      <c r="C196" s="86"/>
      <c r="D196" s="85"/>
      <c r="E196" s="85"/>
      <c r="F196" s="86"/>
      <c r="G196" s="85"/>
      <c r="H196" s="85"/>
    </row>
    <row r="197" spans="2:8" ht="15">
      <c r="B197" s="61"/>
      <c r="C197" s="61"/>
      <c r="D197" s="61"/>
      <c r="E197" s="61"/>
      <c r="F197" s="61"/>
      <c r="G197" s="61"/>
      <c r="H197" s="61"/>
    </row>
    <row r="198" spans="2:8" ht="15">
      <c r="B198" s="87" t="s">
        <v>160</v>
      </c>
      <c r="C198" s="61"/>
      <c r="D198" s="88"/>
      <c r="E198" s="88"/>
      <c r="F198" s="61"/>
      <c r="G198" s="61"/>
      <c r="H198" s="61"/>
    </row>
    <row r="199" spans="2:8" ht="15">
      <c r="B199" s="61"/>
      <c r="C199" s="61"/>
      <c r="D199" s="61"/>
      <c r="E199" s="61"/>
      <c r="F199" s="61"/>
      <c r="G199" s="61"/>
      <c r="H199" s="61"/>
    </row>
    <row r="200" spans="2:8" ht="15.75">
      <c r="B200" s="73" t="s">
        <v>4</v>
      </c>
      <c r="C200" s="73"/>
      <c r="D200" s="73"/>
      <c r="E200" s="75"/>
      <c r="F200" s="76">
        <f>M5</f>
        <v>2492</v>
      </c>
      <c r="G200" s="85"/>
      <c r="H200" s="61"/>
    </row>
    <row r="201" spans="2:8" ht="15">
      <c r="B201" s="85"/>
      <c r="C201" s="60"/>
      <c r="D201" s="61"/>
      <c r="E201" s="89"/>
      <c r="F201" s="90"/>
      <c r="G201" s="85"/>
      <c r="H201" s="61"/>
    </row>
    <row r="202" spans="2:8" ht="15">
      <c r="B202" s="91"/>
      <c r="C202" s="61" t="s">
        <v>161</v>
      </c>
      <c r="D202" s="61"/>
      <c r="E202" s="70"/>
      <c r="F202" s="90">
        <f>G192</f>
        <v>2487.1199999999994</v>
      </c>
      <c r="G202" s="85"/>
      <c r="H202" s="61"/>
    </row>
    <row r="203" spans="2:8" ht="15">
      <c r="B203" s="91"/>
      <c r="C203" s="61" t="s">
        <v>162</v>
      </c>
      <c r="D203" s="61"/>
      <c r="E203" s="70"/>
      <c r="F203" s="90">
        <f>M28</f>
        <v>-495</v>
      </c>
      <c r="G203" s="85"/>
      <c r="H203" s="61"/>
    </row>
    <row r="204" spans="2:8" ht="15">
      <c r="B204" s="85"/>
      <c r="C204" s="61"/>
      <c r="D204" s="61"/>
      <c r="E204" s="92"/>
      <c r="F204" s="89"/>
      <c r="G204" s="85"/>
      <c r="H204" s="61"/>
    </row>
    <row r="205" spans="2:8" ht="15.75">
      <c r="B205" s="73" t="s">
        <v>35</v>
      </c>
      <c r="C205" s="73"/>
      <c r="D205" s="73"/>
      <c r="E205" s="75"/>
      <c r="F205" s="76">
        <f>SUM(F200:F203)</f>
        <v>4484.119999999999</v>
      </c>
      <c r="G205" s="85"/>
      <c r="H205" s="61"/>
    </row>
    <row r="206" spans="2:8" ht="15.75">
      <c r="B206" s="85"/>
      <c r="C206" s="85"/>
      <c r="D206" s="85"/>
      <c r="E206" s="89"/>
      <c r="F206" s="93"/>
      <c r="G206" s="61"/>
      <c r="H206" s="61"/>
    </row>
    <row r="207" spans="2:8" ht="16.5" thickBot="1">
      <c r="B207" s="83"/>
      <c r="C207" s="84"/>
      <c r="D207" s="83"/>
      <c r="E207" s="83"/>
      <c r="F207" s="84"/>
      <c r="G207" s="83"/>
      <c r="H207" s="83"/>
    </row>
    <row r="208" spans="2:8" ht="15.75">
      <c r="B208" s="85"/>
      <c r="C208" s="86"/>
      <c r="D208" s="85"/>
      <c r="E208" s="85"/>
      <c r="F208" s="86"/>
      <c r="G208" s="85"/>
      <c r="H208" s="85"/>
    </row>
    <row r="209" spans="2:8" ht="15.75">
      <c r="B209" s="85"/>
      <c r="C209" s="86"/>
      <c r="D209" s="85"/>
      <c r="E209" s="85"/>
      <c r="F209" s="86"/>
      <c r="G209" s="85"/>
      <c r="H209" s="85"/>
    </row>
    <row r="210" spans="7:8" ht="15">
      <c r="G210" s="61"/>
      <c r="H210" s="61"/>
    </row>
    <row r="211" spans="2:8" ht="15">
      <c r="B211" s="87" t="s">
        <v>163</v>
      </c>
      <c r="C211" s="61"/>
      <c r="D211" s="88"/>
      <c r="E211" s="88"/>
      <c r="F211" s="61"/>
      <c r="G211" s="61"/>
      <c r="H211" s="61"/>
    </row>
    <row r="212" spans="2:8" ht="15">
      <c r="B212" s="61"/>
      <c r="C212" s="61"/>
      <c r="D212" s="61"/>
      <c r="E212" s="61"/>
      <c r="F212" s="61"/>
      <c r="G212" s="61"/>
      <c r="H212" s="61"/>
    </row>
    <row r="213" spans="2:6" ht="15.75">
      <c r="B213" s="73" t="s">
        <v>164</v>
      </c>
      <c r="C213" s="73"/>
      <c r="D213" s="73"/>
      <c r="E213" s="75"/>
      <c r="F213" s="76">
        <f>J43</f>
        <v>12325</v>
      </c>
    </row>
    <row r="214" spans="2:6" ht="15">
      <c r="B214" s="85"/>
      <c r="C214" s="60"/>
      <c r="D214" s="61"/>
      <c r="E214" s="89"/>
      <c r="F214" s="90"/>
    </row>
    <row r="215" spans="2:6" ht="15">
      <c r="B215" s="91"/>
      <c r="C215" s="61" t="s">
        <v>165</v>
      </c>
      <c r="D215" s="61"/>
      <c r="E215" s="70"/>
      <c r="F215" s="90">
        <f>(K43)</f>
        <v>495</v>
      </c>
    </row>
    <row r="216" spans="2:6" ht="15">
      <c r="B216" s="91"/>
      <c r="C216" s="61" t="s">
        <v>166</v>
      </c>
      <c r="D216" s="61"/>
      <c r="E216" s="70"/>
      <c r="F216" s="90">
        <f>-(L43)</f>
        <v>0</v>
      </c>
    </row>
    <row r="217" spans="2:6" ht="15">
      <c r="B217" s="85"/>
      <c r="C217" s="61"/>
      <c r="D217" s="61"/>
      <c r="E217" s="92"/>
      <c r="F217" s="89"/>
    </row>
    <row r="218" spans="2:6" ht="15.75">
      <c r="B218" s="73" t="s">
        <v>167</v>
      </c>
      <c r="C218" s="73"/>
      <c r="D218" s="73"/>
      <c r="E218" s="75"/>
      <c r="F218" s="76">
        <f>SUM(F213:F216)</f>
        <v>12820</v>
      </c>
    </row>
    <row r="221" spans="2:6" ht="15.75">
      <c r="B221" s="94"/>
      <c r="C221" s="61"/>
      <c r="D221" s="61"/>
      <c r="E221" s="70"/>
      <c r="F221" s="95"/>
    </row>
    <row r="222" spans="2:6" ht="15.75">
      <c r="B222" s="61"/>
      <c r="C222" s="61"/>
      <c r="D222" s="61"/>
      <c r="E222" s="70"/>
      <c r="F222" s="95"/>
    </row>
    <row r="223" spans="2:6" ht="15.75">
      <c r="B223" s="61"/>
      <c r="C223" s="61"/>
      <c r="D223" s="61"/>
      <c r="E223" s="70"/>
      <c r="F223" s="95"/>
    </row>
  </sheetData>
  <printOptions/>
  <pageMargins left="0.75" right="0.75" top="1" bottom="1" header="0" footer="0"/>
  <pageSetup horizontalDpi="600" verticalDpi="600" orientation="portrait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4.57421875" style="0" customWidth="1"/>
    <col min="4" max="4" width="4.421875" style="0" customWidth="1"/>
    <col min="5" max="5" width="8.28125" style="0" customWidth="1"/>
    <col min="6" max="6" width="9.8515625" style="0" customWidth="1"/>
    <col min="8" max="8" width="9.28125" style="0" customWidth="1"/>
    <col min="9" max="9" width="4.140625" style="0" customWidth="1"/>
    <col min="10" max="10" width="13.00390625" style="0" customWidth="1"/>
  </cols>
  <sheetData>
    <row r="1" spans="1:14" ht="18">
      <c r="A1" s="1"/>
      <c r="B1" s="1"/>
      <c r="C1" s="1"/>
      <c r="D1" s="1"/>
      <c r="E1" s="2"/>
      <c r="F1" s="2"/>
      <c r="G1" s="3" t="s">
        <v>483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283</v>
      </c>
      <c r="C3" s="4"/>
      <c r="D3" s="4"/>
      <c r="E3" s="2"/>
      <c r="F3" s="1"/>
      <c r="G3" s="2"/>
      <c r="H3" s="2"/>
      <c r="I3" s="5"/>
      <c r="J3" s="4" t="s">
        <v>2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3</v>
      </c>
      <c r="C5" s="6"/>
      <c r="D5" s="6"/>
      <c r="E5" s="2"/>
      <c r="F5" s="2"/>
      <c r="G5" s="2"/>
      <c r="H5" s="2"/>
      <c r="I5" s="5"/>
      <c r="J5" s="7" t="s">
        <v>4</v>
      </c>
      <c r="K5" s="8"/>
      <c r="L5" s="8"/>
      <c r="M5" s="8"/>
      <c r="N5" s="25">
        <f>Sep!N30</f>
        <v>6250.21</v>
      </c>
    </row>
    <row r="6" spans="1:14" ht="14.25">
      <c r="A6" s="1"/>
      <c r="B6" s="9"/>
      <c r="C6" s="9"/>
      <c r="D6" s="9"/>
      <c r="E6" s="2"/>
      <c r="F6" s="2"/>
      <c r="G6" s="2"/>
      <c r="H6" s="2"/>
      <c r="I6" s="5"/>
      <c r="J6" s="2"/>
      <c r="K6" s="2"/>
      <c r="L6" s="2"/>
      <c r="M6" s="2"/>
      <c r="N6" s="10"/>
    </row>
    <row r="7" spans="1:14" ht="12.75">
      <c r="A7" s="1"/>
      <c r="B7" s="11" t="s">
        <v>5</v>
      </c>
      <c r="C7" s="11"/>
      <c r="D7" s="11"/>
      <c r="E7" s="1"/>
      <c r="F7" s="12"/>
      <c r="G7" s="1"/>
      <c r="H7" s="1"/>
      <c r="I7" s="13"/>
      <c r="J7" s="14"/>
      <c r="K7" s="2" t="s">
        <v>6</v>
      </c>
      <c r="L7" s="2"/>
      <c r="M7" s="1"/>
      <c r="N7" s="15">
        <f>G80</f>
        <v>72.93000000000029</v>
      </c>
    </row>
    <row r="8" spans="1:14" ht="12.75">
      <c r="A8" s="1"/>
      <c r="B8" s="11"/>
      <c r="C8" s="104" t="s">
        <v>183</v>
      </c>
      <c r="D8" s="104" t="s">
        <v>184</v>
      </c>
      <c r="E8" s="1"/>
      <c r="F8" s="12"/>
      <c r="G8" s="1"/>
      <c r="H8" s="1"/>
      <c r="I8" s="13"/>
      <c r="J8" s="14"/>
      <c r="K8" s="2"/>
      <c r="L8" s="2"/>
      <c r="M8" s="1"/>
      <c r="N8" s="15"/>
    </row>
    <row r="9" spans="1:14" ht="12.75">
      <c r="A9" s="105"/>
      <c r="B9" s="16" t="s">
        <v>168</v>
      </c>
      <c r="C9" s="106">
        <v>11</v>
      </c>
      <c r="D9" s="106">
        <v>42</v>
      </c>
      <c r="E9" s="12">
        <v>462</v>
      </c>
      <c r="F9" s="127"/>
      <c r="G9" s="1"/>
      <c r="H9" s="1"/>
      <c r="I9" s="13"/>
      <c r="J9" s="18"/>
      <c r="K9" s="2" t="s">
        <v>10</v>
      </c>
      <c r="L9" s="2"/>
      <c r="M9" s="1"/>
      <c r="N9" s="15"/>
    </row>
    <row r="10" spans="1:14" ht="12.75">
      <c r="A10" s="105"/>
      <c r="B10" s="16" t="s">
        <v>169</v>
      </c>
      <c r="C10" s="106">
        <v>11</v>
      </c>
      <c r="D10" s="106">
        <v>44</v>
      </c>
      <c r="E10" s="12">
        <f>(C10*D10)</f>
        <v>484</v>
      </c>
      <c r="F10" s="128"/>
      <c r="G10" s="1"/>
      <c r="H10" s="1"/>
      <c r="I10" s="13"/>
      <c r="J10" s="18"/>
      <c r="K10" s="1" t="s">
        <v>12</v>
      </c>
      <c r="L10" s="1"/>
      <c r="M10" s="1"/>
      <c r="N10" s="15"/>
    </row>
    <row r="11" spans="1:14" ht="12.75">
      <c r="A11" s="105"/>
      <c r="B11" s="16" t="s">
        <v>170</v>
      </c>
      <c r="C11" s="106">
        <v>9</v>
      </c>
      <c r="D11" s="106">
        <v>42</v>
      </c>
      <c r="E11" s="12">
        <f aca="true" t="shared" si="0" ref="E11:E19">C11*D11</f>
        <v>378</v>
      </c>
      <c r="F11" s="129"/>
      <c r="G11" s="1"/>
      <c r="H11" s="1"/>
      <c r="I11" s="13"/>
      <c r="J11" s="2"/>
      <c r="K11" s="2" t="s">
        <v>14</v>
      </c>
      <c r="L11" s="1"/>
      <c r="M11" s="22">
        <v>-150</v>
      </c>
      <c r="N11" s="15"/>
    </row>
    <row r="12" spans="1:14" ht="12.75">
      <c r="A12" s="105"/>
      <c r="B12" s="16" t="s">
        <v>171</v>
      </c>
      <c r="C12" s="106">
        <v>6</v>
      </c>
      <c r="D12" s="106">
        <v>42</v>
      </c>
      <c r="E12" s="12">
        <f t="shared" si="0"/>
        <v>252</v>
      </c>
      <c r="F12" s="128"/>
      <c r="G12" s="1"/>
      <c r="H12" s="1"/>
      <c r="I12" s="13"/>
      <c r="J12" s="2"/>
      <c r="K12" s="2" t="s">
        <v>16</v>
      </c>
      <c r="L12" s="1"/>
      <c r="M12" s="22">
        <v>-100</v>
      </c>
      <c r="N12" s="1"/>
    </row>
    <row r="13" spans="1:14" ht="12.75">
      <c r="A13" s="105"/>
      <c r="B13" s="16" t="s">
        <v>172</v>
      </c>
      <c r="C13" s="106">
        <v>10</v>
      </c>
      <c r="D13" s="106">
        <v>42</v>
      </c>
      <c r="E13" s="12">
        <f t="shared" si="0"/>
        <v>420</v>
      </c>
      <c r="F13" s="128"/>
      <c r="G13" s="1"/>
      <c r="H13" s="1"/>
      <c r="I13" s="13"/>
      <c r="J13" s="2"/>
      <c r="K13" s="2" t="s">
        <v>18</v>
      </c>
      <c r="L13" s="1"/>
      <c r="M13" s="22">
        <v>-40</v>
      </c>
      <c r="N13" s="2"/>
    </row>
    <row r="14" spans="1:14" ht="12.75">
      <c r="A14" s="105"/>
      <c r="B14" s="16" t="s">
        <v>173</v>
      </c>
      <c r="C14" s="106">
        <v>9</v>
      </c>
      <c r="D14" s="106">
        <v>44</v>
      </c>
      <c r="E14" s="12">
        <v>352</v>
      </c>
      <c r="F14" s="128" t="s">
        <v>328</v>
      </c>
      <c r="G14" s="1"/>
      <c r="H14" s="1"/>
      <c r="I14" s="13"/>
      <c r="J14" s="1"/>
      <c r="K14" s="2" t="s">
        <v>20</v>
      </c>
      <c r="L14" s="2"/>
      <c r="M14" s="22">
        <v>-330</v>
      </c>
      <c r="N14" s="2"/>
    </row>
    <row r="15" spans="1:14" ht="12.75">
      <c r="A15" s="105"/>
      <c r="B15" s="16" t="s">
        <v>174</v>
      </c>
      <c r="C15" s="106">
        <v>10</v>
      </c>
      <c r="D15" s="106">
        <v>45</v>
      </c>
      <c r="E15" s="12">
        <f t="shared" si="0"/>
        <v>450</v>
      </c>
      <c r="F15" s="130"/>
      <c r="G15" s="1"/>
      <c r="H15" s="1"/>
      <c r="I15" s="13"/>
      <c r="J15" s="14"/>
      <c r="K15" s="2" t="s">
        <v>22</v>
      </c>
      <c r="L15" s="2"/>
      <c r="M15" s="22">
        <v>0</v>
      </c>
      <c r="N15" s="2"/>
    </row>
    <row r="16" spans="1:14" ht="12.75">
      <c r="A16" s="105"/>
      <c r="B16" s="16" t="s">
        <v>175</v>
      </c>
      <c r="C16" s="106">
        <v>20</v>
      </c>
      <c r="D16" s="106">
        <v>42</v>
      </c>
      <c r="E16" s="12">
        <v>860</v>
      </c>
      <c r="F16" s="21"/>
      <c r="G16" s="1"/>
      <c r="H16" s="1"/>
      <c r="I16" s="13"/>
      <c r="J16" s="2"/>
      <c r="K16" s="2" t="s">
        <v>454</v>
      </c>
      <c r="L16" s="1"/>
      <c r="M16" s="22">
        <v>0</v>
      </c>
      <c r="N16" s="2"/>
    </row>
    <row r="17" spans="1:14" ht="12.75">
      <c r="A17" s="105"/>
      <c r="B17" s="16" t="s">
        <v>176</v>
      </c>
      <c r="C17" s="106">
        <v>14</v>
      </c>
      <c r="D17" s="106">
        <v>42</v>
      </c>
      <c r="E17" s="12">
        <f t="shared" si="0"/>
        <v>588</v>
      </c>
      <c r="F17" s="130"/>
      <c r="G17" s="1"/>
      <c r="H17" s="1"/>
      <c r="I17" s="13"/>
      <c r="J17" s="2"/>
      <c r="K17" s="2" t="s">
        <v>455</v>
      </c>
      <c r="M17" s="22">
        <v>-30</v>
      </c>
      <c r="N17" s="2"/>
    </row>
    <row r="18" spans="1:14" ht="12.75">
      <c r="A18" s="105"/>
      <c r="B18" s="16" t="s">
        <v>177</v>
      </c>
      <c r="C18" s="106">
        <v>10</v>
      </c>
      <c r="D18" s="106">
        <v>42</v>
      </c>
      <c r="E18" s="12">
        <v>420</v>
      </c>
      <c r="F18" s="128"/>
      <c r="G18" s="1"/>
      <c r="H18" s="1"/>
      <c r="I18" s="13"/>
      <c r="J18" s="2"/>
      <c r="M18" s="15">
        <f>SUM(M11:M17)</f>
        <v>-650</v>
      </c>
      <c r="N18" s="1"/>
    </row>
    <row r="19" spans="1:14" ht="12.75">
      <c r="A19" s="105"/>
      <c r="B19" s="16" t="s">
        <v>178</v>
      </c>
      <c r="C19" s="106">
        <v>18</v>
      </c>
      <c r="D19" s="106">
        <v>42</v>
      </c>
      <c r="E19" s="12">
        <f t="shared" si="0"/>
        <v>756</v>
      </c>
      <c r="F19" s="130"/>
      <c r="G19" s="1"/>
      <c r="H19" s="1"/>
      <c r="I19" s="13"/>
      <c r="J19" s="2"/>
      <c r="K19" s="2" t="s">
        <v>26</v>
      </c>
      <c r="L19" s="1"/>
      <c r="M19" s="2"/>
      <c r="N19" s="1"/>
    </row>
    <row r="20" spans="1:14" ht="12.75">
      <c r="A20" s="105"/>
      <c r="B20" s="108" t="s">
        <v>187</v>
      </c>
      <c r="C20" s="23">
        <f>SUM(C9:C19)</f>
        <v>128</v>
      </c>
      <c r="D20" s="23"/>
      <c r="E20" s="24"/>
      <c r="F20" s="25">
        <f>SUM(E9:E19)</f>
        <v>5422</v>
      </c>
      <c r="G20" s="1"/>
      <c r="H20" s="1"/>
      <c r="I20" s="13"/>
      <c r="J20" s="2"/>
      <c r="K20" s="2" t="s">
        <v>14</v>
      </c>
      <c r="L20" s="1"/>
      <c r="M20" s="15">
        <v>0</v>
      </c>
      <c r="N20" s="1"/>
    </row>
    <row r="21" spans="1:14" ht="12.75">
      <c r="A21" s="1"/>
      <c r="B21" s="26"/>
      <c r="C21" s="26"/>
      <c r="D21" s="26"/>
      <c r="E21" s="27"/>
      <c r="F21" s="28"/>
      <c r="G21" s="1"/>
      <c r="H21" s="1"/>
      <c r="I21" s="13"/>
      <c r="J21" s="2"/>
      <c r="K21" s="2" t="s">
        <v>16</v>
      </c>
      <c r="L21" s="1"/>
      <c r="M21" s="15">
        <v>0</v>
      </c>
      <c r="N21" s="1"/>
    </row>
    <row r="22" spans="1:14" ht="12.75">
      <c r="A22" s="1"/>
      <c r="B22" s="11" t="s">
        <v>27</v>
      </c>
      <c r="C22" s="11"/>
      <c r="D22" s="11"/>
      <c r="E22" s="1"/>
      <c r="F22" s="12"/>
      <c r="G22" s="1"/>
      <c r="H22" s="1"/>
      <c r="I22" s="13"/>
      <c r="J22" s="2"/>
      <c r="K22" s="2" t="s">
        <v>18</v>
      </c>
      <c r="L22" s="1"/>
      <c r="M22" s="15">
        <v>0</v>
      </c>
      <c r="N22" s="1"/>
    </row>
    <row r="23" spans="1:14" ht="12.75">
      <c r="A23" s="1"/>
      <c r="B23" s="16"/>
      <c r="C23" s="16"/>
      <c r="D23" s="16"/>
      <c r="E23" s="12"/>
      <c r="F23" s="27"/>
      <c r="G23" s="1"/>
      <c r="H23" s="1"/>
      <c r="I23" s="13"/>
      <c r="J23" s="1"/>
      <c r="K23" s="2" t="s">
        <v>20</v>
      </c>
      <c r="L23" s="1"/>
      <c r="M23" s="15">
        <v>0</v>
      </c>
      <c r="N23" s="1"/>
    </row>
    <row r="24" spans="1:14" ht="12.75">
      <c r="A24" s="1"/>
      <c r="B24" s="16"/>
      <c r="C24" s="16"/>
      <c r="D24" s="16"/>
      <c r="E24" s="12"/>
      <c r="F24" s="1"/>
      <c r="G24" s="1"/>
      <c r="H24" s="1"/>
      <c r="I24" s="13"/>
      <c r="J24" s="1"/>
      <c r="K24" s="2" t="s">
        <v>22</v>
      </c>
      <c r="L24" s="1"/>
      <c r="M24" s="15">
        <v>0</v>
      </c>
      <c r="N24" s="1"/>
    </row>
    <row r="25" spans="1:14" ht="12.75">
      <c r="A25" s="1"/>
      <c r="B25" s="1"/>
      <c r="C25" s="23" t="s">
        <v>29</v>
      </c>
      <c r="D25" s="23"/>
      <c r="E25" s="24"/>
      <c r="F25" s="25">
        <f>SUM(F23:F23)</f>
        <v>0</v>
      </c>
      <c r="G25" s="1"/>
      <c r="H25" s="1"/>
      <c r="I25" s="13"/>
      <c r="J25" s="1"/>
      <c r="K25" s="2" t="s">
        <v>454</v>
      </c>
      <c r="M25" s="15">
        <v>1000</v>
      </c>
      <c r="N25" s="1"/>
    </row>
    <row r="26" spans="1:14" ht="12.75">
      <c r="A26" s="1"/>
      <c r="B26" s="26"/>
      <c r="C26" s="26"/>
      <c r="D26" s="26"/>
      <c r="E26" s="1"/>
      <c r="F26" s="27"/>
      <c r="G26" s="1"/>
      <c r="H26" s="1"/>
      <c r="I26" s="13"/>
      <c r="J26" s="1"/>
      <c r="K26" s="2" t="s">
        <v>455</v>
      </c>
      <c r="M26" s="15">
        <v>0</v>
      </c>
      <c r="N26" s="1"/>
    </row>
    <row r="27" spans="1:14" ht="12.75">
      <c r="A27" s="1"/>
      <c r="B27" s="30" t="s">
        <v>31</v>
      </c>
      <c r="C27" s="30"/>
      <c r="D27" s="30"/>
      <c r="E27" s="24"/>
      <c r="F27" s="31">
        <f>F20+F25</f>
        <v>5422</v>
      </c>
      <c r="G27" s="1"/>
      <c r="H27" s="1"/>
      <c r="I27" s="13"/>
      <c r="J27" s="1"/>
      <c r="K27" s="1"/>
      <c r="L27" s="1"/>
      <c r="M27" s="12">
        <f>SUM(M20:M26)</f>
        <v>1000</v>
      </c>
      <c r="N27" s="1"/>
    </row>
    <row r="28" spans="1:14" ht="12.75">
      <c r="A28" s="1"/>
      <c r="B28" s="32"/>
      <c r="C28" s="32"/>
      <c r="D28" s="32"/>
      <c r="E28" s="33"/>
      <c r="F28" s="33"/>
      <c r="G28" s="1"/>
      <c r="H28" s="1"/>
      <c r="I28" s="13"/>
      <c r="J28" s="1"/>
      <c r="K28" s="1" t="s">
        <v>32</v>
      </c>
      <c r="L28" s="1"/>
      <c r="M28" s="1"/>
      <c r="N28" s="12">
        <f>M18+M27</f>
        <v>350</v>
      </c>
    </row>
    <row r="29" spans="1:14" ht="15">
      <c r="A29" s="1"/>
      <c r="B29" s="34" t="s">
        <v>33</v>
      </c>
      <c r="C29" s="34"/>
      <c r="D29" s="34"/>
      <c r="E29" s="33"/>
      <c r="F29" s="1"/>
      <c r="G29" s="1"/>
      <c r="H29" s="1"/>
      <c r="I29" s="13"/>
      <c r="J29" s="2"/>
      <c r="K29" s="1"/>
      <c r="L29" s="1"/>
      <c r="M29" s="1"/>
      <c r="N29" s="12"/>
    </row>
    <row r="30" spans="1:14" ht="12.75">
      <c r="A30" s="1"/>
      <c r="B30" s="16"/>
      <c r="C30" s="16"/>
      <c r="D30" s="16"/>
      <c r="E30" s="12"/>
      <c r="F30" s="27"/>
      <c r="G30" s="35"/>
      <c r="H30" s="1"/>
      <c r="I30" s="13"/>
      <c r="J30" s="7" t="s">
        <v>35</v>
      </c>
      <c r="K30" s="8"/>
      <c r="L30" s="8"/>
      <c r="M30" s="8"/>
      <c r="N30" s="25">
        <f>N5+N7+N28</f>
        <v>6673.14</v>
      </c>
    </row>
    <row r="31" spans="1:14" ht="12.75">
      <c r="A31" s="1"/>
      <c r="B31" s="1"/>
      <c r="C31" s="1"/>
      <c r="D31" s="1"/>
      <c r="E31" s="1"/>
      <c r="F31" s="12"/>
      <c r="G31" s="35"/>
      <c r="H31" s="1"/>
      <c r="I31" s="13"/>
      <c r="J31" s="1"/>
      <c r="K31" s="1"/>
      <c r="L31" s="1"/>
      <c r="M31" s="1"/>
      <c r="N31" s="1"/>
    </row>
    <row r="32" spans="1:14" ht="12.75">
      <c r="A32" s="1"/>
      <c r="B32" s="30" t="s">
        <v>36</v>
      </c>
      <c r="C32" s="30"/>
      <c r="D32" s="30"/>
      <c r="E32" s="24"/>
      <c r="F32" s="31">
        <f>SUM(F30:F31)</f>
        <v>0</v>
      </c>
      <c r="G32" s="35"/>
      <c r="H32" s="1"/>
      <c r="I32" s="36"/>
      <c r="J32" s="37"/>
      <c r="K32" s="37"/>
      <c r="L32" s="37"/>
      <c r="M32" s="37"/>
      <c r="N32" s="37"/>
    </row>
    <row r="33" spans="1:14" ht="12.75">
      <c r="A33" s="1"/>
      <c r="B33" s="38"/>
      <c r="C33" s="38"/>
      <c r="D33" s="38"/>
      <c r="E33" s="33"/>
      <c r="F33" s="35"/>
      <c r="G33" s="1"/>
      <c r="H33" s="1"/>
      <c r="I33" s="13"/>
      <c r="J33" s="1"/>
      <c r="K33" s="1"/>
      <c r="L33" s="1"/>
      <c r="M33" s="1"/>
      <c r="N33" s="1"/>
    </row>
    <row r="34" spans="1:14" ht="12.75">
      <c r="A34" s="1"/>
      <c r="B34" s="30" t="s">
        <v>37</v>
      </c>
      <c r="C34" s="30"/>
      <c r="D34" s="30"/>
      <c r="E34" s="24"/>
      <c r="F34" s="31"/>
      <c r="G34" s="31">
        <f>F27+F32</f>
        <v>5422</v>
      </c>
      <c r="H34" s="1"/>
      <c r="I34" s="13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3"/>
      <c r="J35" s="4" t="s">
        <v>38</v>
      </c>
      <c r="K35" s="1"/>
      <c r="L35" s="1"/>
      <c r="M35" s="1"/>
      <c r="N35" s="1"/>
    </row>
    <row r="36" spans="1:14" ht="15">
      <c r="A36" s="1"/>
      <c r="B36" s="6" t="s">
        <v>39</v>
      </c>
      <c r="C36" s="6"/>
      <c r="D36" s="6"/>
      <c r="E36" s="26"/>
      <c r="F36" s="33"/>
      <c r="G36" s="27"/>
      <c r="H36" s="1"/>
      <c r="I36" s="13"/>
      <c r="J36" s="39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3"/>
      <c r="J37" s="1" t="s">
        <v>40</v>
      </c>
      <c r="K37" s="40" t="s">
        <v>41</v>
      </c>
      <c r="L37" s="41" t="s">
        <v>179</v>
      </c>
      <c r="M37" s="41" t="s">
        <v>180</v>
      </c>
      <c r="N37" s="40" t="s">
        <v>42</v>
      </c>
    </row>
    <row r="38" spans="1:14" ht="12.75">
      <c r="A38" s="1"/>
      <c r="B38" s="11" t="s">
        <v>43</v>
      </c>
      <c r="C38" s="11"/>
      <c r="D38" s="11"/>
      <c r="E38" s="12"/>
      <c r="F38" s="1"/>
      <c r="G38" s="1"/>
      <c r="H38" s="1"/>
      <c r="I38" s="13"/>
      <c r="J38" s="42" t="s">
        <v>44</v>
      </c>
      <c r="K38" s="43">
        <v>4260</v>
      </c>
      <c r="L38" s="43">
        <v>150</v>
      </c>
      <c r="M38" s="43">
        <v>0</v>
      </c>
      <c r="N38" s="44">
        <f>K38+L38-M38</f>
        <v>4410</v>
      </c>
    </row>
    <row r="39" spans="1:14" ht="12.75">
      <c r="A39" s="1"/>
      <c r="B39" s="45" t="s">
        <v>256</v>
      </c>
      <c r="C39" s="16"/>
      <c r="D39" s="16"/>
      <c r="E39" s="15">
        <v>660</v>
      </c>
      <c r="F39" s="1"/>
      <c r="G39" s="1"/>
      <c r="H39" s="1"/>
      <c r="I39" s="13"/>
      <c r="J39" s="13" t="s">
        <v>46</v>
      </c>
      <c r="K39" s="43">
        <v>1540</v>
      </c>
      <c r="L39" s="43">
        <v>100</v>
      </c>
      <c r="M39" s="43">
        <f>Q39*-1</f>
        <v>0</v>
      </c>
      <c r="N39" s="46">
        <f>K39+L39-M39</f>
        <v>1640</v>
      </c>
    </row>
    <row r="40" spans="1:14" ht="12.75">
      <c r="A40" s="1"/>
      <c r="B40" s="16" t="s">
        <v>509</v>
      </c>
      <c r="C40" s="16"/>
      <c r="D40" s="16"/>
      <c r="E40" s="15">
        <v>660</v>
      </c>
      <c r="F40" s="1"/>
      <c r="G40" s="1"/>
      <c r="H40" s="1"/>
      <c r="I40" s="13"/>
      <c r="J40" s="13" t="s">
        <v>48</v>
      </c>
      <c r="K40" s="43">
        <v>1160</v>
      </c>
      <c r="L40" s="43">
        <v>40</v>
      </c>
      <c r="M40" s="43">
        <f>Q40*-1</f>
        <v>0</v>
      </c>
      <c r="N40" s="46">
        <f>K40+L40-M40</f>
        <v>1200</v>
      </c>
    </row>
    <row r="41" spans="1:14" ht="12.75">
      <c r="A41" s="1"/>
      <c r="B41" s="16" t="s">
        <v>555</v>
      </c>
      <c r="C41" s="16"/>
      <c r="D41" s="16"/>
      <c r="E41" s="15">
        <v>495</v>
      </c>
      <c r="F41" s="1"/>
      <c r="G41" s="1"/>
      <c r="H41" s="1"/>
      <c r="I41" s="13"/>
      <c r="J41" s="5" t="s">
        <v>50</v>
      </c>
      <c r="K41" s="47">
        <v>500</v>
      </c>
      <c r="L41" s="43">
        <v>330</v>
      </c>
      <c r="M41" s="43">
        <f>Q41*-1</f>
        <v>0</v>
      </c>
      <c r="N41" s="46">
        <v>830</v>
      </c>
    </row>
    <row r="42" spans="1:14" ht="12.75">
      <c r="A42" s="1"/>
      <c r="B42" s="16" t="s">
        <v>510</v>
      </c>
      <c r="C42" s="16"/>
      <c r="D42" s="16"/>
      <c r="E42" s="15">
        <v>660</v>
      </c>
      <c r="F42" s="1"/>
      <c r="G42" s="1"/>
      <c r="H42" s="1"/>
      <c r="I42" s="13"/>
      <c r="J42" s="5" t="s">
        <v>52</v>
      </c>
      <c r="K42" s="47">
        <v>6775</v>
      </c>
      <c r="L42" s="47">
        <v>0</v>
      </c>
      <c r="M42" s="47">
        <f>Q42*-1</f>
        <v>0</v>
      </c>
      <c r="N42" s="96">
        <f>K42+L42-M42</f>
        <v>6775</v>
      </c>
    </row>
    <row r="43" spans="1:14" ht="12.75">
      <c r="A43" s="1"/>
      <c r="B43" s="16" t="s">
        <v>556</v>
      </c>
      <c r="C43" s="16"/>
      <c r="D43" s="16"/>
      <c r="E43" s="15">
        <v>495</v>
      </c>
      <c r="F43" s="1"/>
      <c r="G43" s="1"/>
      <c r="H43" s="1"/>
      <c r="I43" s="13"/>
      <c r="J43" s="5" t="s">
        <v>337</v>
      </c>
      <c r="K43" s="47">
        <v>1694</v>
      </c>
      <c r="L43" s="47">
        <v>0</v>
      </c>
      <c r="M43" s="47">
        <v>1000</v>
      </c>
      <c r="N43" s="96">
        <f>K43+L43-M43</f>
        <v>694</v>
      </c>
    </row>
    <row r="44" spans="1:14" ht="12.75">
      <c r="A44" s="1"/>
      <c r="B44" s="1"/>
      <c r="C44" s="16"/>
      <c r="D44" s="16"/>
      <c r="E44" s="15"/>
      <c r="F44" s="1"/>
      <c r="G44" s="1"/>
      <c r="H44" s="1"/>
      <c r="I44" s="13"/>
      <c r="J44" s="5" t="s">
        <v>338</v>
      </c>
      <c r="K44" s="47">
        <v>90</v>
      </c>
      <c r="L44" s="47">
        <v>30</v>
      </c>
      <c r="M44" s="47">
        <v>0</v>
      </c>
      <c r="N44" s="96">
        <f>K44+L44-M44</f>
        <v>120</v>
      </c>
    </row>
    <row r="45" spans="1:14" ht="12.75">
      <c r="A45" s="1"/>
      <c r="B45" s="1"/>
      <c r="C45" s="23" t="s">
        <v>557</v>
      </c>
      <c r="D45" s="23"/>
      <c r="E45" s="24"/>
      <c r="F45" s="25">
        <f>SUM(E39:E43)</f>
        <v>2970</v>
      </c>
      <c r="G45" s="1"/>
      <c r="H45" s="1"/>
      <c r="I45" s="13"/>
      <c r="J45" s="117" t="s">
        <v>54</v>
      </c>
      <c r="K45" s="98">
        <f>SUM(K38:K44)</f>
        <v>16019</v>
      </c>
      <c r="L45" s="98">
        <f>SUM(L38:L44)</f>
        <v>650</v>
      </c>
      <c r="M45" s="98">
        <f>SUM(M38:M44)</f>
        <v>1000</v>
      </c>
      <c r="N45" s="99">
        <f>SUM(N38:N44)</f>
        <v>15669</v>
      </c>
    </row>
    <row r="46" spans="1:14" ht="12.75">
      <c r="A46" s="1"/>
      <c r="B46" s="1"/>
      <c r="C46" s="1"/>
      <c r="D46" s="1"/>
      <c r="E46" s="1"/>
      <c r="F46" s="1"/>
      <c r="G46" s="1"/>
      <c r="H46" s="1"/>
      <c r="I46" s="13"/>
      <c r="J46" s="1"/>
      <c r="K46" s="1"/>
      <c r="L46" s="1"/>
      <c r="M46" s="1"/>
      <c r="N46" s="1"/>
    </row>
    <row r="47" spans="1:14" ht="12.75">
      <c r="A47" s="1"/>
      <c r="B47" s="11" t="s">
        <v>60</v>
      </c>
      <c r="C47" s="11"/>
      <c r="D47" s="11"/>
      <c r="E47" s="12"/>
      <c r="F47" s="1"/>
      <c r="G47" s="1"/>
      <c r="H47" s="1"/>
      <c r="I47" s="13"/>
      <c r="J47" s="16" t="s">
        <v>56</v>
      </c>
      <c r="K47" s="1"/>
      <c r="L47" s="1"/>
      <c r="M47" s="1"/>
      <c r="N47" s="1"/>
    </row>
    <row r="48" spans="1:14" ht="12.75">
      <c r="A48" s="1"/>
      <c r="B48" s="2" t="s">
        <v>62</v>
      </c>
      <c r="C48" s="2"/>
      <c r="D48" s="2"/>
      <c r="E48" s="12">
        <f>E122</f>
        <v>220.5</v>
      </c>
      <c r="F48" s="1"/>
      <c r="G48" s="1"/>
      <c r="H48" s="1"/>
      <c r="I48" s="13"/>
      <c r="J48" s="48" t="s">
        <v>193</v>
      </c>
      <c r="K48" s="1"/>
      <c r="L48" s="1"/>
      <c r="M48" s="1"/>
      <c r="N48" s="1"/>
    </row>
    <row r="49" spans="1:14" ht="12.75">
      <c r="A49" s="1"/>
      <c r="B49" s="2" t="s">
        <v>64</v>
      </c>
      <c r="C49" s="2"/>
      <c r="D49" s="2"/>
      <c r="E49" s="12">
        <f>E143</f>
        <v>33.95</v>
      </c>
      <c r="F49" s="1"/>
      <c r="G49" s="1"/>
      <c r="H49" s="1"/>
      <c r="I49" s="13"/>
      <c r="J49" s="48" t="s">
        <v>194</v>
      </c>
      <c r="K49" s="33"/>
      <c r="L49" s="33"/>
      <c r="M49" s="33"/>
      <c r="N49" s="33"/>
    </row>
    <row r="50" spans="1:14" ht="12.75">
      <c r="A50" s="1"/>
      <c r="B50" s="16" t="s">
        <v>66</v>
      </c>
      <c r="C50" s="16"/>
      <c r="D50" s="16"/>
      <c r="E50" s="12"/>
      <c r="F50" s="1"/>
      <c r="G50" s="1"/>
      <c r="H50" s="1"/>
      <c r="I50" s="13"/>
      <c r="J50" s="48" t="s">
        <v>195</v>
      </c>
      <c r="K50" s="1"/>
      <c r="L50" s="1"/>
      <c r="M50" s="1"/>
      <c r="N50" s="1"/>
    </row>
    <row r="51" spans="1:14" ht="12.75">
      <c r="A51" s="1"/>
      <c r="B51" s="1"/>
      <c r="C51" s="23" t="s">
        <v>259</v>
      </c>
      <c r="D51" s="23"/>
      <c r="E51" s="24"/>
      <c r="F51" s="25">
        <f>E48+E49</f>
        <v>254.45</v>
      </c>
      <c r="G51" s="1"/>
      <c r="H51" s="1"/>
      <c r="I51" s="13"/>
      <c r="J51" s="48" t="s">
        <v>342</v>
      </c>
      <c r="K51" s="16" t="s">
        <v>343</v>
      </c>
      <c r="L51" s="16"/>
      <c r="M51" s="16"/>
      <c r="N51" s="16"/>
    </row>
    <row r="52" spans="1:14" ht="12.75">
      <c r="A52" s="1"/>
      <c r="B52" s="50"/>
      <c r="C52" s="50"/>
      <c r="D52" s="50"/>
      <c r="E52" s="12"/>
      <c r="F52" s="1"/>
      <c r="G52" s="1"/>
      <c r="H52" s="1"/>
      <c r="I52" s="13"/>
      <c r="J52" s="48" t="s">
        <v>344</v>
      </c>
      <c r="K52" s="16" t="s">
        <v>343</v>
      </c>
      <c r="L52" s="16"/>
      <c r="M52" s="16"/>
      <c r="N52" s="16"/>
    </row>
    <row r="53" spans="1:14" ht="12.75">
      <c r="A53" s="1"/>
      <c r="B53" s="11" t="s">
        <v>68</v>
      </c>
      <c r="C53" s="11"/>
      <c r="D53" s="11"/>
      <c r="E53" s="12"/>
      <c r="F53" s="1"/>
      <c r="G53" s="1"/>
      <c r="H53" s="1"/>
      <c r="I53" s="13"/>
      <c r="J53" s="48" t="s">
        <v>542</v>
      </c>
      <c r="K53" s="16"/>
      <c r="L53" s="16"/>
      <c r="M53" s="16"/>
      <c r="N53" s="16"/>
    </row>
    <row r="54" spans="1:14" ht="12.75">
      <c r="A54" s="1"/>
      <c r="B54" s="2" t="s">
        <v>69</v>
      </c>
      <c r="C54" s="2"/>
      <c r="D54" s="2"/>
      <c r="E54" s="15">
        <f>K93</f>
        <v>255.81</v>
      </c>
      <c r="F54" s="1"/>
      <c r="G54" s="1"/>
      <c r="H54" s="1"/>
      <c r="I54" s="13"/>
      <c r="J54" s="48"/>
      <c r="K54" s="16"/>
      <c r="L54" s="16"/>
      <c r="M54" s="16"/>
      <c r="N54" s="16"/>
    </row>
    <row r="55" spans="1:14" ht="12.75">
      <c r="A55" s="1"/>
      <c r="B55" s="51" t="s">
        <v>549</v>
      </c>
      <c r="C55" s="51"/>
      <c r="D55" s="51"/>
      <c r="E55" s="15">
        <v>23.39</v>
      </c>
      <c r="F55" s="1"/>
      <c r="G55" s="1"/>
      <c r="H55" s="1"/>
      <c r="I55" s="36"/>
      <c r="J55" s="37"/>
      <c r="K55" s="37"/>
      <c r="L55" s="37"/>
      <c r="M55" s="37"/>
      <c r="N55" s="37"/>
    </row>
    <row r="56" spans="1:14" ht="12.75">
      <c r="A56" s="1"/>
      <c r="B56" s="1"/>
      <c r="C56" s="23" t="s">
        <v>72</v>
      </c>
      <c r="D56" s="23"/>
      <c r="E56" s="24"/>
      <c r="F56" s="52">
        <f>SUM(E54:E55)</f>
        <v>279.2</v>
      </c>
      <c r="G56" s="1"/>
      <c r="H56" s="1"/>
      <c r="I56" s="42"/>
      <c r="J56" s="1"/>
      <c r="K56" s="1"/>
      <c r="L56" s="1"/>
      <c r="M56" s="1" t="s">
        <v>223</v>
      </c>
      <c r="N56" s="1"/>
    </row>
    <row r="57" spans="1:14" ht="12.75">
      <c r="A57" s="1"/>
      <c r="B57" s="53"/>
      <c r="C57" s="53"/>
      <c r="D57" s="53"/>
      <c r="E57" s="27"/>
      <c r="F57" s="1"/>
      <c r="G57" s="1"/>
      <c r="H57" s="1"/>
      <c r="I57" s="13"/>
      <c r="J57" s="1"/>
      <c r="K57" s="1"/>
      <c r="L57" s="1"/>
      <c r="M57" s="1"/>
      <c r="N57" s="1"/>
    </row>
    <row r="58" spans="1:14" ht="15">
      <c r="A58" s="1"/>
      <c r="B58" s="55" t="s">
        <v>74</v>
      </c>
      <c r="C58" s="55"/>
      <c r="D58" s="55"/>
      <c r="E58" s="12"/>
      <c r="F58" s="1"/>
      <c r="G58" s="1"/>
      <c r="H58" s="1"/>
      <c r="I58" s="13"/>
      <c r="J58" s="4" t="s">
        <v>71</v>
      </c>
      <c r="K58" s="1"/>
      <c r="L58" s="1"/>
      <c r="M58" s="1"/>
      <c r="N58" s="1"/>
    </row>
    <row r="59" spans="1:14" ht="12.75">
      <c r="A59" s="1"/>
      <c r="B59" s="51" t="s">
        <v>75</v>
      </c>
      <c r="C59" s="51"/>
      <c r="D59" s="51"/>
      <c r="E59" s="12">
        <f>K107</f>
        <v>133</v>
      </c>
      <c r="F59" s="1"/>
      <c r="G59" s="1"/>
      <c r="H59" s="1"/>
      <c r="I59" s="13"/>
      <c r="J59" s="1"/>
      <c r="K59" s="1"/>
      <c r="L59" s="1"/>
      <c r="M59" s="1"/>
      <c r="N59" s="1"/>
    </row>
    <row r="60" spans="1:14" ht="12.75">
      <c r="A60" s="1"/>
      <c r="B60" s="51" t="s">
        <v>76</v>
      </c>
      <c r="C60" s="51"/>
      <c r="D60" s="51"/>
      <c r="E60" s="12">
        <f>K110</f>
        <v>0</v>
      </c>
      <c r="F60" s="1"/>
      <c r="G60" s="1"/>
      <c r="H60" s="1"/>
      <c r="I60" s="13"/>
      <c r="J60" s="54" t="s">
        <v>224</v>
      </c>
      <c r="K60" s="24"/>
      <c r="L60" s="121"/>
      <c r="M60" s="122">
        <v>198</v>
      </c>
      <c r="N60" s="1"/>
    </row>
    <row r="61" spans="1:14" ht="12.75">
      <c r="A61" s="1"/>
      <c r="B61" s="51" t="s">
        <v>77</v>
      </c>
      <c r="C61" s="51"/>
      <c r="D61" s="51"/>
      <c r="E61" s="15">
        <f>K112</f>
        <v>35</v>
      </c>
      <c r="F61" s="1"/>
      <c r="G61" s="1"/>
      <c r="H61" s="1"/>
      <c r="I61" s="13"/>
      <c r="J61" s="33"/>
      <c r="K61" s="33"/>
      <c r="L61" s="112"/>
      <c r="M61" s="112"/>
      <c r="N61" s="1"/>
    </row>
    <row r="62" spans="1:14" ht="12.75">
      <c r="A62" s="1"/>
      <c r="B62" s="16" t="s">
        <v>66</v>
      </c>
      <c r="C62" s="16"/>
      <c r="D62" s="16"/>
      <c r="E62" s="15"/>
      <c r="F62" s="1"/>
      <c r="G62" s="1"/>
      <c r="H62" s="1"/>
      <c r="I62" s="13"/>
      <c r="J62" s="33"/>
      <c r="K62" s="33"/>
      <c r="L62" s="123"/>
      <c r="M62" s="123"/>
      <c r="N62" s="1"/>
    </row>
    <row r="63" spans="1:14" ht="12.75">
      <c r="A63" s="1"/>
      <c r="B63" s="1"/>
      <c r="C63" s="23" t="s">
        <v>80</v>
      </c>
      <c r="D63" s="23"/>
      <c r="E63" s="24"/>
      <c r="F63" s="25">
        <f>SUM(E59:E61)</f>
        <v>168</v>
      </c>
      <c r="G63" s="1"/>
      <c r="H63" s="1"/>
      <c r="I63" s="36"/>
      <c r="J63" s="37"/>
      <c r="K63" s="37"/>
      <c r="L63" s="37"/>
      <c r="M63" s="37"/>
      <c r="N63" s="37"/>
    </row>
    <row r="64" spans="1:14" ht="12.75">
      <c r="A64" s="1"/>
      <c r="B64" s="1"/>
      <c r="C64" s="1"/>
      <c r="D64" s="1"/>
      <c r="E64" s="1"/>
      <c r="F64" s="1"/>
      <c r="G64" s="1"/>
      <c r="H64" s="1"/>
      <c r="I64" s="13"/>
      <c r="J64" s="1"/>
      <c r="K64" s="1"/>
      <c r="L64" s="1"/>
      <c r="M64" s="1"/>
      <c r="N64" s="33"/>
    </row>
    <row r="65" spans="1:14" ht="15">
      <c r="A65" s="1"/>
      <c r="B65" s="11" t="s">
        <v>82</v>
      </c>
      <c r="C65" s="11"/>
      <c r="D65" s="11"/>
      <c r="E65" s="12"/>
      <c r="F65" s="1"/>
      <c r="G65" s="1"/>
      <c r="H65" s="1"/>
      <c r="I65" s="13"/>
      <c r="J65" s="4" t="s">
        <v>79</v>
      </c>
      <c r="K65" s="1"/>
      <c r="L65" s="1"/>
      <c r="M65" s="1"/>
      <c r="N65" s="1"/>
    </row>
    <row r="66" spans="1:14" ht="12.75">
      <c r="A66" s="1"/>
      <c r="B66" s="16" t="s">
        <v>66</v>
      </c>
      <c r="C66" s="50"/>
      <c r="D66" s="50"/>
      <c r="E66" s="12"/>
      <c r="F66" s="1"/>
      <c r="G66" s="1"/>
      <c r="H66" s="1"/>
      <c r="I66" s="13"/>
      <c r="J66" s="1"/>
      <c r="K66" s="1"/>
      <c r="L66" s="1"/>
      <c r="M66" s="1"/>
      <c r="N66" s="1"/>
    </row>
    <row r="67" spans="1:14" ht="12.75">
      <c r="A67" s="1"/>
      <c r="B67" s="1"/>
      <c r="C67" s="23" t="s">
        <v>85</v>
      </c>
      <c r="D67" s="23"/>
      <c r="E67" s="24"/>
      <c r="F67" s="25">
        <f>K120</f>
        <v>244.25</v>
      </c>
      <c r="G67" s="1"/>
      <c r="H67" s="1"/>
      <c r="I67" s="13"/>
      <c r="J67" s="2" t="s">
        <v>81</v>
      </c>
      <c r="K67" s="33"/>
      <c r="L67" s="1"/>
      <c r="M67" s="1"/>
      <c r="N67" s="1"/>
    </row>
    <row r="68" spans="1:14" ht="12.75">
      <c r="A68" s="1"/>
      <c r="B68" s="26"/>
      <c r="C68" s="26"/>
      <c r="D68" s="26"/>
      <c r="E68" s="1"/>
      <c r="F68" s="27"/>
      <c r="G68" s="35"/>
      <c r="H68" s="1"/>
      <c r="I68" s="13"/>
      <c r="J68" s="56" t="s">
        <v>83</v>
      </c>
      <c r="K68" s="24"/>
      <c r="L68" s="57">
        <v>0</v>
      </c>
      <c r="M68" s="1"/>
      <c r="N68" s="1"/>
    </row>
    <row r="69" spans="1:14" ht="12.75">
      <c r="A69" s="1"/>
      <c r="B69" s="11" t="s">
        <v>87</v>
      </c>
      <c r="C69" s="11"/>
      <c r="D69" s="11"/>
      <c r="E69" s="12"/>
      <c r="F69" s="1"/>
      <c r="G69" s="1"/>
      <c r="H69" s="1"/>
      <c r="I69" s="13"/>
      <c r="J69" s="39" t="s">
        <v>84</v>
      </c>
      <c r="K69" s="1"/>
      <c r="L69" s="58">
        <f>SUM(L67:L68)</f>
        <v>0</v>
      </c>
      <c r="M69" s="1"/>
      <c r="N69" s="1"/>
    </row>
    <row r="70" spans="1:14" ht="12.75">
      <c r="A70" s="1"/>
      <c r="B70" s="16" t="s">
        <v>66</v>
      </c>
      <c r="C70" s="50"/>
      <c r="D70" s="50"/>
      <c r="E70" s="12"/>
      <c r="F70" s="1"/>
      <c r="G70" s="27"/>
      <c r="H70" s="1"/>
      <c r="I70" s="13"/>
      <c r="J70" s="1"/>
      <c r="K70" s="1"/>
      <c r="L70" s="1"/>
      <c r="M70" s="1"/>
      <c r="N70" s="1"/>
    </row>
    <row r="71" spans="1:14" ht="12.75">
      <c r="A71" s="1"/>
      <c r="B71" s="1"/>
      <c r="C71" s="23" t="s">
        <v>89</v>
      </c>
      <c r="D71" s="23"/>
      <c r="E71" s="24"/>
      <c r="F71" s="25">
        <f>K125</f>
        <v>0</v>
      </c>
      <c r="G71" s="27"/>
      <c r="H71" s="1"/>
      <c r="I71" s="13"/>
      <c r="J71" s="2" t="s">
        <v>86</v>
      </c>
      <c r="K71" s="33"/>
      <c r="L71" s="1"/>
      <c r="M71" s="1"/>
      <c r="N71" s="1"/>
    </row>
    <row r="72" spans="1:14" ht="12.75">
      <c r="A72" s="1"/>
      <c r="B72" s="50"/>
      <c r="C72" s="50"/>
      <c r="D72" s="50"/>
      <c r="E72" s="12"/>
      <c r="F72" s="1"/>
      <c r="G72" s="1"/>
      <c r="H72" s="1"/>
      <c r="I72" s="13"/>
      <c r="J72" s="56" t="s">
        <v>88</v>
      </c>
      <c r="K72" s="24"/>
      <c r="L72" s="57">
        <v>0</v>
      </c>
      <c r="M72" s="1"/>
      <c r="N72" s="1"/>
    </row>
    <row r="73" spans="1:14" ht="12.75">
      <c r="A73" s="1"/>
      <c r="B73" s="11" t="s">
        <v>90</v>
      </c>
      <c r="C73" s="11"/>
      <c r="D73" s="11"/>
      <c r="E73" s="1"/>
      <c r="F73" s="1"/>
      <c r="G73" s="1"/>
      <c r="H73" s="1"/>
      <c r="I73" s="13"/>
      <c r="J73" s="39" t="s">
        <v>84</v>
      </c>
      <c r="K73" s="33"/>
      <c r="L73" s="58">
        <f>SUM(L72)</f>
        <v>0</v>
      </c>
      <c r="M73" s="1"/>
      <c r="N73" s="1"/>
    </row>
    <row r="74" spans="1:14" ht="12.75">
      <c r="A74" s="1"/>
      <c r="B74" s="16" t="s">
        <v>66</v>
      </c>
      <c r="C74" s="50"/>
      <c r="D74" s="50"/>
      <c r="E74" s="1"/>
      <c r="F74" s="1"/>
      <c r="G74" s="1"/>
      <c r="H74" s="1"/>
      <c r="I74" s="13"/>
      <c r="J74" s="1"/>
      <c r="K74" s="1"/>
      <c r="L74" s="1"/>
      <c r="M74" s="1"/>
      <c r="N74" s="1"/>
    </row>
    <row r="75" spans="1:14" ht="12.75">
      <c r="A75" s="1"/>
      <c r="B75" s="1"/>
      <c r="C75" s="23" t="s">
        <v>91</v>
      </c>
      <c r="D75" s="23"/>
      <c r="E75" s="24"/>
      <c r="F75" s="25">
        <f>K133</f>
        <v>1433.1699999999998</v>
      </c>
      <c r="G75" s="1"/>
      <c r="H75" s="1"/>
      <c r="I75" s="36"/>
      <c r="J75" s="37"/>
      <c r="K75" s="37"/>
      <c r="L75" s="37"/>
      <c r="M75" s="37"/>
      <c r="N75" s="37"/>
    </row>
    <row r="76" spans="1:14" ht="12.75">
      <c r="A76" s="1"/>
      <c r="B76" s="1"/>
      <c r="C76" s="1"/>
      <c r="D76" s="1"/>
      <c r="E76" s="1"/>
      <c r="F76" s="1"/>
      <c r="G76" s="1"/>
      <c r="H76" s="1"/>
      <c r="I76" s="13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59"/>
      <c r="I77" s="13"/>
      <c r="J77" s="1"/>
      <c r="K77" s="1"/>
      <c r="L77" s="1"/>
      <c r="M77" s="1"/>
      <c r="N77" s="1"/>
    </row>
    <row r="78" spans="1:14" ht="12.75">
      <c r="A78" s="1"/>
      <c r="B78" s="30" t="s">
        <v>92</v>
      </c>
      <c r="C78" s="30"/>
      <c r="D78" s="30"/>
      <c r="E78" s="24"/>
      <c r="F78" s="25"/>
      <c r="G78" s="31">
        <f>F45+F51+F56+F63+F67+F71+F75</f>
        <v>5349.07</v>
      </c>
      <c r="H78" s="59"/>
      <c r="I78" s="13"/>
      <c r="J78" s="1"/>
      <c r="K78" s="1"/>
      <c r="L78" s="1"/>
      <c r="M78" s="1"/>
      <c r="N78" s="1"/>
    </row>
    <row r="79" spans="1:14" ht="12.75">
      <c r="A79" s="1"/>
      <c r="B79" s="26"/>
      <c r="C79" s="26"/>
      <c r="D79" s="26"/>
      <c r="E79" s="1"/>
      <c r="F79" s="10"/>
      <c r="G79" s="1"/>
      <c r="H79" s="1"/>
      <c r="I79" s="13"/>
      <c r="J79" s="1"/>
      <c r="K79" s="1"/>
      <c r="L79" s="1"/>
      <c r="M79" s="1"/>
      <c r="N79" s="1"/>
    </row>
    <row r="80" spans="1:14" ht="15">
      <c r="A80" s="1"/>
      <c r="B80" s="6" t="s">
        <v>93</v>
      </c>
      <c r="C80" s="6"/>
      <c r="D80" s="6"/>
      <c r="E80" s="1"/>
      <c r="F80" s="1"/>
      <c r="G80" s="60">
        <f>G34-G78</f>
        <v>72.93000000000029</v>
      </c>
      <c r="H80" s="1"/>
      <c r="I80" s="13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3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3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3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3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3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3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3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3"/>
      <c r="J88" s="1"/>
      <c r="K88" s="1"/>
      <c r="L88" s="1"/>
      <c r="M88" s="1"/>
      <c r="N88" s="1"/>
    </row>
    <row r="89" spans="1:14" ht="18">
      <c r="A89" s="1"/>
      <c r="B89" s="1"/>
      <c r="C89" s="4"/>
      <c r="D89" s="4"/>
      <c r="E89" s="1"/>
      <c r="F89" s="1"/>
      <c r="G89" s="3" t="s">
        <v>483</v>
      </c>
      <c r="H89" s="33"/>
      <c r="I89" s="61"/>
      <c r="J89" s="2"/>
      <c r="K89" s="2"/>
      <c r="L89" s="1"/>
      <c r="M89" s="1"/>
      <c r="N89" s="1"/>
    </row>
    <row r="90" spans="1:14" ht="18">
      <c r="A90" s="39" t="s">
        <v>95</v>
      </c>
      <c r="B90" s="4" t="s">
        <v>94</v>
      </c>
      <c r="C90" s="4"/>
      <c r="D90" s="4"/>
      <c r="E90" s="1"/>
      <c r="F90" s="1"/>
      <c r="G90" s="3"/>
      <c r="H90" s="33"/>
      <c r="I90" s="61"/>
      <c r="J90" s="2"/>
      <c r="K90" s="2"/>
      <c r="L90" s="1"/>
      <c r="M90" s="1"/>
      <c r="N90" s="1"/>
    </row>
    <row r="91" spans="1:14" ht="15">
      <c r="A91" s="2" t="s">
        <v>97</v>
      </c>
      <c r="B91" s="1"/>
      <c r="C91" s="1"/>
      <c r="D91" s="1"/>
      <c r="E91" s="1"/>
      <c r="F91" s="1"/>
      <c r="G91" s="1"/>
      <c r="H91" s="1"/>
      <c r="I91" s="61"/>
      <c r="J91" s="2"/>
      <c r="K91" s="2"/>
      <c r="L91" s="1"/>
      <c r="M91" s="1"/>
      <c r="N91" s="1"/>
    </row>
    <row r="92" spans="1:14" ht="12.75">
      <c r="A92" s="2"/>
      <c r="B92" s="1"/>
      <c r="C92" s="1"/>
      <c r="D92" s="1"/>
      <c r="E92" s="1"/>
      <c r="F92" s="1"/>
      <c r="G92" s="39" t="s">
        <v>96</v>
      </c>
      <c r="H92" s="1"/>
      <c r="I92" s="1"/>
      <c r="J92" s="1"/>
      <c r="K92" s="1"/>
      <c r="L92" s="1"/>
      <c r="M92" s="1"/>
      <c r="N92" s="1"/>
    </row>
    <row r="93" spans="1:14" ht="12.75">
      <c r="A93" s="2"/>
      <c r="B93" s="1"/>
      <c r="C93" s="1"/>
      <c r="D93" s="1"/>
      <c r="E93" s="2"/>
      <c r="F93" s="1"/>
      <c r="G93" s="1"/>
      <c r="H93" s="62" t="s">
        <v>98</v>
      </c>
      <c r="I93" s="2"/>
      <c r="J93" s="1"/>
      <c r="K93" s="15">
        <v>255.81</v>
      </c>
      <c r="L93" s="1"/>
      <c r="M93" s="1"/>
      <c r="N93" s="1"/>
    </row>
    <row r="94" spans="1:14" ht="12.75">
      <c r="A94" s="1"/>
      <c r="B94" s="103">
        <v>38994</v>
      </c>
      <c r="C94" s="1" t="s">
        <v>99</v>
      </c>
      <c r="D94" s="1"/>
      <c r="E94" s="15">
        <v>15</v>
      </c>
      <c r="F94" s="1"/>
      <c r="G94" s="1"/>
      <c r="H94" s="1" t="s">
        <v>551</v>
      </c>
      <c r="I94" s="2"/>
      <c r="J94" s="1"/>
      <c r="K94" s="15">
        <v>23.39</v>
      </c>
      <c r="L94" s="1"/>
      <c r="M94" s="1"/>
      <c r="N94" s="1"/>
    </row>
    <row r="95" spans="1:14" ht="12.75">
      <c r="A95" s="1"/>
      <c r="B95" s="136"/>
      <c r="E95" s="137"/>
      <c r="F95" s="1"/>
      <c r="G95" s="1"/>
      <c r="H95" s="1"/>
      <c r="I95" s="2"/>
      <c r="J95" s="1"/>
      <c r="K95" s="15"/>
      <c r="L95" s="1"/>
      <c r="M95" s="1"/>
      <c r="N95" s="1"/>
    </row>
    <row r="96" spans="1:14" ht="12.75">
      <c r="A96" s="1"/>
      <c r="B96" s="136">
        <v>39000</v>
      </c>
      <c r="C96" t="s">
        <v>99</v>
      </c>
      <c r="E96" s="137">
        <v>30</v>
      </c>
      <c r="F96" s="1"/>
      <c r="G96" s="1"/>
      <c r="H96" s="1"/>
      <c r="I96" s="2"/>
      <c r="J96" s="1"/>
      <c r="K96" s="15"/>
      <c r="L96" s="1"/>
      <c r="M96" s="1"/>
      <c r="N96" s="1"/>
    </row>
    <row r="97" spans="1:14" ht="12.75">
      <c r="A97" s="1"/>
      <c r="B97" s="100">
        <v>39013</v>
      </c>
      <c r="C97" s="1" t="s">
        <v>99</v>
      </c>
      <c r="D97" s="1"/>
      <c r="E97" s="12">
        <v>20</v>
      </c>
      <c r="F97" s="1"/>
      <c r="G97" s="2"/>
      <c r="H97" s="30" t="s">
        <v>101</v>
      </c>
      <c r="I97" s="30"/>
      <c r="J97" s="24"/>
      <c r="K97" s="31">
        <f>SUM(K93:K96)</f>
        <v>279.2</v>
      </c>
      <c r="L97" s="1"/>
      <c r="M97" s="1"/>
      <c r="N97" s="1"/>
    </row>
    <row r="98" spans="1:14" ht="12.75">
      <c r="A98" s="1"/>
      <c r="B98" s="100">
        <v>39021</v>
      </c>
      <c r="C98" s="1" t="s">
        <v>267</v>
      </c>
      <c r="D98" s="1"/>
      <c r="E98" s="12">
        <v>1.5</v>
      </c>
      <c r="F98" s="1"/>
      <c r="G98" s="2"/>
      <c r="H98" s="1"/>
      <c r="I98" s="1"/>
      <c r="J98" s="1"/>
      <c r="K98" s="1"/>
      <c r="L98" s="1"/>
      <c r="M98" s="1"/>
      <c r="N98" s="1"/>
    </row>
    <row r="99" spans="1:14" ht="12.75">
      <c r="A99" s="1"/>
      <c r="B99" s="100">
        <v>39021</v>
      </c>
      <c r="C99" s="1" t="s">
        <v>99</v>
      </c>
      <c r="D99" s="1"/>
      <c r="E99" s="15">
        <v>39</v>
      </c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2" t="s">
        <v>111</v>
      </c>
      <c r="B100" s="63" t="s">
        <v>109</v>
      </c>
      <c r="C100" s="63"/>
      <c r="D100" s="63"/>
      <c r="E100" s="25">
        <f>SUM(E94:E99)</f>
        <v>105.5</v>
      </c>
      <c r="F100" s="1"/>
      <c r="G100" s="39" t="s">
        <v>102</v>
      </c>
      <c r="H100" s="1"/>
      <c r="I100" s="12"/>
      <c r="J100" s="1"/>
      <c r="K100" s="1"/>
      <c r="L100" s="1"/>
      <c r="M100" s="1"/>
      <c r="N100" s="1"/>
    </row>
    <row r="101" spans="1:14" ht="12.75">
      <c r="A101" s="2"/>
      <c r="B101" s="114"/>
      <c r="C101" s="114"/>
      <c r="D101" s="114"/>
      <c r="E101" s="10"/>
      <c r="F101" s="1"/>
      <c r="G101" s="39"/>
      <c r="H101" s="1"/>
      <c r="I101" s="12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2"/>
      <c r="F102" s="1"/>
      <c r="G102" s="1" t="s">
        <v>103</v>
      </c>
      <c r="H102" s="1"/>
      <c r="I102" s="12"/>
      <c r="J102" s="1"/>
      <c r="K102" s="1"/>
      <c r="L102" s="1"/>
      <c r="M102" s="1"/>
      <c r="N102" s="1"/>
    </row>
    <row r="103" spans="1:14" ht="12.75">
      <c r="A103" s="2"/>
      <c r="B103" s="100">
        <v>38993</v>
      </c>
      <c r="C103" s="1" t="s">
        <v>99</v>
      </c>
      <c r="D103" s="1"/>
      <c r="E103" s="15">
        <v>10</v>
      </c>
      <c r="F103" s="1"/>
      <c r="G103" s="135" t="s">
        <v>488</v>
      </c>
      <c r="H103" t="s">
        <v>491</v>
      </c>
      <c r="K103">
        <v>79.25</v>
      </c>
      <c r="L103" s="1"/>
      <c r="M103" s="1"/>
      <c r="N103" s="1"/>
    </row>
    <row r="104" spans="1:14" ht="12.75">
      <c r="A104" s="2"/>
      <c r="B104" s="136">
        <v>39001</v>
      </c>
      <c r="C104" t="s">
        <v>99</v>
      </c>
      <c r="E104" s="137">
        <v>20</v>
      </c>
      <c r="F104" s="1"/>
      <c r="G104" s="135" t="s">
        <v>488</v>
      </c>
      <c r="H104" t="s">
        <v>492</v>
      </c>
      <c r="K104">
        <v>36</v>
      </c>
      <c r="L104" s="1"/>
      <c r="M104" s="1"/>
      <c r="N104" s="1"/>
    </row>
    <row r="105" spans="1:14" ht="12.75">
      <c r="A105" s="2"/>
      <c r="B105" s="136">
        <v>39006</v>
      </c>
      <c r="C105" t="s">
        <v>99</v>
      </c>
      <c r="E105" s="137">
        <v>20</v>
      </c>
      <c r="F105" s="1"/>
      <c r="G105" s="100">
        <v>38995</v>
      </c>
      <c r="H105" s="1" t="s">
        <v>486</v>
      </c>
      <c r="I105" s="1"/>
      <c r="J105" s="1"/>
      <c r="K105" s="12">
        <v>11</v>
      </c>
      <c r="L105" s="12"/>
      <c r="M105" s="1"/>
      <c r="N105" s="1"/>
    </row>
    <row r="106" spans="1:14" ht="12.75">
      <c r="A106" s="2"/>
      <c r="B106" s="136">
        <v>39008</v>
      </c>
      <c r="C106" t="s">
        <v>99</v>
      </c>
      <c r="E106" s="137">
        <v>10</v>
      </c>
      <c r="F106" s="1"/>
      <c r="G106" s="100">
        <v>39003</v>
      </c>
      <c r="H106" s="1" t="s">
        <v>490</v>
      </c>
      <c r="I106" s="1"/>
      <c r="J106" s="1"/>
      <c r="K106" s="12">
        <v>6.75</v>
      </c>
      <c r="L106" s="12"/>
      <c r="M106" s="1"/>
      <c r="N106" s="1"/>
    </row>
    <row r="107" spans="1:14" ht="12.75">
      <c r="A107" s="1"/>
      <c r="B107" s="101">
        <v>39017</v>
      </c>
      <c r="C107" s="2" t="s">
        <v>99</v>
      </c>
      <c r="D107" s="2"/>
      <c r="E107" s="15">
        <v>20</v>
      </c>
      <c r="F107" s="1"/>
      <c r="G107" s="1"/>
      <c r="H107" s="1"/>
      <c r="I107" s="63" t="s">
        <v>109</v>
      </c>
      <c r="J107" s="24"/>
      <c r="K107" s="52">
        <f>SUM(K103:K106)</f>
        <v>133</v>
      </c>
      <c r="L107" s="1"/>
      <c r="M107" s="1"/>
      <c r="N107" s="1"/>
    </row>
    <row r="108" spans="1:14" ht="12.75">
      <c r="A108" s="1"/>
      <c r="B108" s="101">
        <v>38958</v>
      </c>
      <c r="C108" s="2" t="s">
        <v>99</v>
      </c>
      <c r="D108" s="2"/>
      <c r="E108" s="15"/>
      <c r="F108" s="1"/>
      <c r="G108" s="1" t="s">
        <v>119</v>
      </c>
      <c r="H108" s="1"/>
      <c r="I108" s="1"/>
      <c r="J108" s="1"/>
      <c r="K108" s="12"/>
      <c r="L108" s="1"/>
      <c r="M108" s="1"/>
      <c r="N108" s="1"/>
    </row>
    <row r="109" spans="1:14" ht="12.75">
      <c r="A109" s="1"/>
      <c r="B109" s="102">
        <v>39021</v>
      </c>
      <c r="C109" s="2" t="s">
        <v>99</v>
      </c>
      <c r="D109" s="2"/>
      <c r="E109" s="15">
        <v>20</v>
      </c>
      <c r="F109" s="1"/>
      <c r="G109" s="1"/>
      <c r="H109" s="1" t="s">
        <v>442</v>
      </c>
      <c r="I109" s="1"/>
      <c r="J109" s="1"/>
      <c r="K109" s="12"/>
      <c r="L109" s="1"/>
      <c r="M109" s="1"/>
      <c r="N109" s="1"/>
    </row>
    <row r="110" spans="1:14" ht="12.75">
      <c r="A110" s="1" t="s">
        <v>117</v>
      </c>
      <c r="B110" s="63" t="s">
        <v>109</v>
      </c>
      <c r="C110" s="63"/>
      <c r="D110" s="63"/>
      <c r="E110" s="25">
        <f>SUM(E103:E109)</f>
        <v>100</v>
      </c>
      <c r="F110" s="1"/>
      <c r="G110" s="1"/>
      <c r="H110" s="1"/>
      <c r="I110" s="63" t="s">
        <v>109</v>
      </c>
      <c r="J110" s="24"/>
      <c r="K110" s="52">
        <f>SUM(K109)</f>
        <v>0</v>
      </c>
      <c r="L110" s="1"/>
      <c r="M110" s="1"/>
      <c r="N110" s="1"/>
    </row>
    <row r="111" spans="1:14" ht="12.75">
      <c r="A111" s="1"/>
      <c r="B111" s="114"/>
      <c r="C111" s="114"/>
      <c r="D111" s="114"/>
      <c r="E111" s="10"/>
      <c r="F111" s="1"/>
      <c r="G111" s="1" t="s">
        <v>121</v>
      </c>
      <c r="H111" s="102">
        <v>39013</v>
      </c>
      <c r="I111" s="1"/>
      <c r="J111" s="1"/>
      <c r="K111" s="15">
        <v>35</v>
      </c>
      <c r="L111" s="1"/>
      <c r="M111" s="1"/>
      <c r="N111" s="1"/>
    </row>
    <row r="112" spans="1:14" ht="12.75">
      <c r="A112" s="1"/>
      <c r="B112" s="114"/>
      <c r="C112" s="114"/>
      <c r="D112" s="114"/>
      <c r="E112" s="27"/>
      <c r="F112" s="1"/>
      <c r="G112" s="1"/>
      <c r="H112" s="1"/>
      <c r="I112" s="63" t="s">
        <v>109</v>
      </c>
      <c r="J112" s="24"/>
      <c r="K112" s="52">
        <f>SUM(K111:K111)</f>
        <v>35</v>
      </c>
      <c r="L112" s="1"/>
      <c r="M112" s="1"/>
      <c r="N112" s="1"/>
    </row>
    <row r="113" spans="1:14" ht="12.75">
      <c r="A113" s="1"/>
      <c r="B113" s="100">
        <v>39001</v>
      </c>
      <c r="C113" s="1" t="s">
        <v>219</v>
      </c>
      <c r="D113" s="1"/>
      <c r="E113" s="12">
        <v>15</v>
      </c>
      <c r="F113" s="1"/>
      <c r="G113" s="1"/>
      <c r="H113" s="64"/>
      <c r="I113" s="1"/>
      <c r="J113" s="1"/>
      <c r="K113" s="27"/>
      <c r="L113" s="1"/>
      <c r="M113" s="1"/>
      <c r="N113" s="1"/>
    </row>
    <row r="114" spans="1:14" ht="12.75">
      <c r="A114" s="1"/>
      <c r="B114" s="100">
        <v>38960</v>
      </c>
      <c r="C114" s="1" t="s">
        <v>219</v>
      </c>
      <c r="D114" s="1"/>
      <c r="E114" s="12"/>
      <c r="F114" s="1"/>
      <c r="G114" s="1"/>
      <c r="H114" s="65" t="s">
        <v>125</v>
      </c>
      <c r="I114" s="24"/>
      <c r="J114" s="24"/>
      <c r="K114" s="31">
        <f>K107+K110+K112</f>
        <v>168</v>
      </c>
      <c r="L114" s="1"/>
      <c r="M114" s="1"/>
      <c r="N114" s="1"/>
    </row>
    <row r="115" spans="1:14" ht="12.75">
      <c r="A115" s="1" t="s">
        <v>295</v>
      </c>
      <c r="B115" s="63" t="s">
        <v>109</v>
      </c>
      <c r="C115" s="63"/>
      <c r="D115" s="63"/>
      <c r="E115" s="52">
        <f>SUM(E113+E114)</f>
        <v>15</v>
      </c>
      <c r="F115" s="1"/>
      <c r="G115" s="1"/>
      <c r="H115" s="125"/>
      <c r="I115" s="33"/>
      <c r="J115" s="33"/>
      <c r="K115" s="35"/>
      <c r="L115" s="1"/>
      <c r="M115" s="1"/>
      <c r="N115" s="1"/>
    </row>
    <row r="116" spans="1:14" ht="12.75">
      <c r="A116" s="1"/>
      <c r="B116" s="114"/>
      <c r="C116" s="114"/>
      <c r="D116" s="114"/>
      <c r="E116" s="27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39" t="s">
        <v>127</v>
      </c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00"/>
      <c r="C118" s="1" t="s">
        <v>219</v>
      </c>
      <c r="D118" s="1"/>
      <c r="E118" s="12"/>
      <c r="F118" s="1"/>
      <c r="G118" s="2"/>
      <c r="H118" s="2" t="s">
        <v>487</v>
      </c>
      <c r="I118" s="1"/>
      <c r="J118" s="1"/>
      <c r="K118" s="15">
        <v>90.17</v>
      </c>
      <c r="L118" s="1"/>
      <c r="M118" s="1"/>
      <c r="N118" s="1"/>
    </row>
    <row r="119" spans="1:14" ht="12.75">
      <c r="A119" s="1"/>
      <c r="B119" s="100">
        <v>38956</v>
      </c>
      <c r="C119" s="1" t="s">
        <v>219</v>
      </c>
      <c r="D119" s="1"/>
      <c r="E119" s="12"/>
      <c r="F119" s="1"/>
      <c r="G119" s="1"/>
      <c r="H119" s="1" t="s">
        <v>444</v>
      </c>
      <c r="I119" s="1"/>
      <c r="J119" s="1"/>
      <c r="K119" s="1">
        <v>154.08</v>
      </c>
      <c r="L119" s="1"/>
      <c r="M119" s="1"/>
      <c r="N119" s="1"/>
    </row>
    <row r="120" spans="1:14" ht="12.75">
      <c r="A120" s="1"/>
      <c r="B120" s="63" t="s">
        <v>109</v>
      </c>
      <c r="C120" s="63"/>
      <c r="D120" s="63"/>
      <c r="E120" s="52">
        <f>SUM(E118+E119)</f>
        <v>0</v>
      </c>
      <c r="F120" s="1"/>
      <c r="G120" s="1"/>
      <c r="H120" s="65" t="s">
        <v>129</v>
      </c>
      <c r="I120" s="24"/>
      <c r="J120" s="24"/>
      <c r="K120" s="31">
        <f>SUM(K118:K119)</f>
        <v>244.25</v>
      </c>
      <c r="L120" s="1"/>
      <c r="M120" s="1"/>
      <c r="N120" s="1"/>
    </row>
    <row r="121" spans="1:14" ht="12.75">
      <c r="A121" s="1"/>
      <c r="B121" s="1"/>
      <c r="C121" s="1"/>
      <c r="D121" s="1"/>
      <c r="E121" s="12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39" t="s">
        <v>123</v>
      </c>
      <c r="B122" s="30" t="s">
        <v>122</v>
      </c>
      <c r="C122" s="30"/>
      <c r="D122" s="30"/>
      <c r="E122" s="31">
        <f>E100+E110+E115+E120</f>
        <v>220.5</v>
      </c>
      <c r="F122" s="1"/>
      <c r="G122" s="11" t="s">
        <v>131</v>
      </c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02"/>
      <c r="H123" s="1"/>
      <c r="I123" s="1"/>
      <c r="J123" s="1"/>
      <c r="K123" s="12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36"/>
      <c r="H124" s="1"/>
      <c r="L124" s="1"/>
      <c r="M124" s="1"/>
      <c r="N124" s="1"/>
    </row>
    <row r="125" spans="1:14" ht="12.75">
      <c r="A125" s="1"/>
      <c r="B125" s="102">
        <v>38992</v>
      </c>
      <c r="C125" s="1" t="s">
        <v>242</v>
      </c>
      <c r="D125" s="1"/>
      <c r="E125" s="12">
        <v>1.05</v>
      </c>
      <c r="F125" s="1"/>
      <c r="G125" s="2"/>
      <c r="H125" s="65" t="s">
        <v>134</v>
      </c>
      <c r="I125" s="24"/>
      <c r="J125" s="24"/>
      <c r="K125" s="31">
        <f>SUM(K123:K124)</f>
        <v>0</v>
      </c>
      <c r="L125" s="1"/>
      <c r="M125" s="1"/>
      <c r="N125" s="1"/>
    </row>
    <row r="126" spans="1:14" ht="12.75">
      <c r="A126" s="1"/>
      <c r="B126" s="136">
        <v>38992</v>
      </c>
      <c r="C126" t="s">
        <v>126</v>
      </c>
      <c r="E126" s="137">
        <v>2.5</v>
      </c>
      <c r="F126" s="1"/>
      <c r="G126" s="2"/>
      <c r="H126" s="125"/>
      <c r="I126" s="33"/>
      <c r="J126" s="33"/>
      <c r="K126" s="35"/>
      <c r="L126" s="1"/>
      <c r="M126" s="1"/>
      <c r="N126" s="1"/>
    </row>
    <row r="127" spans="1:14" ht="12.75">
      <c r="A127" s="1"/>
      <c r="B127" s="102">
        <v>38996</v>
      </c>
      <c r="C127" s="1" t="s">
        <v>360</v>
      </c>
      <c r="D127" s="1"/>
      <c r="E127" s="12">
        <v>1.1</v>
      </c>
      <c r="F127" s="1"/>
      <c r="G127" s="39" t="s">
        <v>135</v>
      </c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02">
        <v>39000</v>
      </c>
      <c r="C128" s="1" t="s">
        <v>130</v>
      </c>
      <c r="D128" s="1"/>
      <c r="E128" s="12">
        <v>1.1</v>
      </c>
      <c r="F128" s="1"/>
      <c r="G128" s="18" t="s">
        <v>488</v>
      </c>
      <c r="H128" s="1" t="s">
        <v>489</v>
      </c>
      <c r="I128" s="1"/>
      <c r="J128" s="1"/>
      <c r="K128" s="1">
        <v>2.24</v>
      </c>
      <c r="L128" s="1"/>
      <c r="M128" s="1"/>
      <c r="N128" s="1"/>
    </row>
    <row r="129" spans="1:14" ht="12.75">
      <c r="A129" s="1"/>
      <c r="B129" s="102">
        <v>39001</v>
      </c>
      <c r="C129" s="1" t="s">
        <v>242</v>
      </c>
      <c r="D129" s="1"/>
      <c r="E129" s="12">
        <v>1.05</v>
      </c>
      <c r="F129" s="1"/>
      <c r="G129" s="103">
        <v>38994</v>
      </c>
      <c r="H129" s="1" t="s">
        <v>484</v>
      </c>
      <c r="I129" s="1"/>
      <c r="J129" s="1"/>
      <c r="K129" s="12">
        <v>387.79</v>
      </c>
      <c r="L129" s="1"/>
      <c r="M129" s="1"/>
      <c r="N129" s="1"/>
    </row>
    <row r="130" spans="1:14" ht="12.75">
      <c r="A130" s="1"/>
      <c r="B130" s="102">
        <v>39003</v>
      </c>
      <c r="C130" s="1" t="s">
        <v>126</v>
      </c>
      <c r="D130" s="1"/>
      <c r="E130" s="12">
        <v>2.5</v>
      </c>
      <c r="F130" s="1"/>
      <c r="G130" s="103">
        <v>38995</v>
      </c>
      <c r="H130" s="1" t="s">
        <v>485</v>
      </c>
      <c r="I130" s="1"/>
      <c r="J130" s="1"/>
      <c r="K130" s="1">
        <v>5.34</v>
      </c>
      <c r="L130" s="1"/>
      <c r="M130" s="1"/>
      <c r="N130" s="1"/>
    </row>
    <row r="131" spans="1:14" ht="12.75">
      <c r="A131" s="1"/>
      <c r="B131" s="102">
        <v>39007</v>
      </c>
      <c r="C131" s="1" t="s">
        <v>130</v>
      </c>
      <c r="D131" s="1"/>
      <c r="E131" s="12">
        <v>1.1</v>
      </c>
      <c r="F131" s="1"/>
      <c r="G131" s="100">
        <v>39001</v>
      </c>
      <c r="H131" s="1" t="s">
        <v>458</v>
      </c>
      <c r="I131" s="1"/>
      <c r="J131" s="1"/>
      <c r="K131" s="1">
        <v>1000</v>
      </c>
      <c r="L131" s="1"/>
      <c r="M131" s="1"/>
      <c r="N131" s="1"/>
    </row>
    <row r="132" spans="1:14" ht="12.75">
      <c r="A132" s="1"/>
      <c r="B132" s="102">
        <v>39007</v>
      </c>
      <c r="C132" s="1" t="s">
        <v>493</v>
      </c>
      <c r="D132" s="1"/>
      <c r="E132" s="12">
        <v>1.1</v>
      </c>
      <c r="F132" s="1"/>
      <c r="G132" s="136">
        <v>39014</v>
      </c>
      <c r="H132" s="1" t="s">
        <v>136</v>
      </c>
      <c r="K132" s="1">
        <v>37.8</v>
      </c>
      <c r="L132" s="1"/>
      <c r="M132" s="1"/>
      <c r="N132" s="1"/>
    </row>
    <row r="133" spans="1:14" ht="12.75">
      <c r="A133" s="1"/>
      <c r="B133" s="102">
        <v>39008</v>
      </c>
      <c r="C133" s="1" t="s">
        <v>314</v>
      </c>
      <c r="D133" s="1"/>
      <c r="E133" s="12">
        <v>2.4</v>
      </c>
      <c r="F133" s="1"/>
      <c r="G133" s="1"/>
      <c r="H133" s="65" t="s">
        <v>144</v>
      </c>
      <c r="I133" s="24"/>
      <c r="J133" s="24"/>
      <c r="K133" s="31">
        <f>SUM(K128:K132)</f>
        <v>1433.1699999999998</v>
      </c>
      <c r="L133" s="1"/>
      <c r="M133" s="1"/>
      <c r="N133" s="1"/>
    </row>
    <row r="134" spans="1:14" ht="12.75">
      <c r="A134" s="1"/>
      <c r="B134" s="102">
        <v>39008</v>
      </c>
      <c r="C134" s="1" t="s">
        <v>133</v>
      </c>
      <c r="D134" s="1"/>
      <c r="E134" s="12">
        <v>3.05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02">
        <v>39009</v>
      </c>
      <c r="C135" s="1" t="s">
        <v>371</v>
      </c>
      <c r="D135" s="1"/>
      <c r="E135" s="12">
        <v>1.05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02">
        <v>39016</v>
      </c>
      <c r="C136" s="1" t="s">
        <v>242</v>
      </c>
      <c r="D136" s="1"/>
      <c r="E136" s="12">
        <v>1.05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02">
        <v>39016</v>
      </c>
      <c r="C137" s="1" t="s">
        <v>494</v>
      </c>
      <c r="D137" s="1"/>
      <c r="E137" s="12">
        <v>1.85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02">
        <v>39020</v>
      </c>
      <c r="C138" s="1" t="s">
        <v>147</v>
      </c>
      <c r="D138" s="1"/>
      <c r="E138" s="12">
        <v>3.05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02">
        <v>39020</v>
      </c>
      <c r="C139" s="1" t="s">
        <v>126</v>
      </c>
      <c r="D139" s="1"/>
      <c r="E139" s="12">
        <v>2.5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02">
        <v>39021</v>
      </c>
      <c r="C140" s="1" t="s">
        <v>126</v>
      </c>
      <c r="D140" s="1"/>
      <c r="E140" s="12">
        <v>2.5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36">
        <v>39021</v>
      </c>
      <c r="C141" s="1" t="s">
        <v>124</v>
      </c>
      <c r="E141" s="12">
        <v>2.5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36">
        <v>39021</v>
      </c>
      <c r="C142" s="1" t="s">
        <v>126</v>
      </c>
      <c r="E142" s="12">
        <v>2.5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30" t="s">
        <v>150</v>
      </c>
      <c r="C143" s="30"/>
      <c r="D143" s="30"/>
      <c r="E143" s="31">
        <f>SUM(E125:E142)</f>
        <v>33.95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33"/>
      <c r="H155" s="33"/>
      <c r="I155" s="33"/>
      <c r="J155" s="33"/>
      <c r="K155" s="33"/>
      <c r="L155" s="33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40"/>
      <c r="H156" s="125"/>
      <c r="I156" s="33"/>
      <c r="J156" s="33"/>
      <c r="K156" s="33"/>
      <c r="L156" s="33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33"/>
      <c r="H157" s="33"/>
      <c r="I157" s="33"/>
      <c r="J157" s="33"/>
      <c r="K157" s="27"/>
      <c r="L157" s="33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33"/>
      <c r="H158" s="33"/>
      <c r="I158" s="33"/>
      <c r="J158" s="33"/>
      <c r="K158" s="27"/>
      <c r="L158" s="33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41"/>
      <c r="H159" s="33"/>
      <c r="I159" s="33"/>
      <c r="J159" s="33"/>
      <c r="K159" s="27"/>
      <c r="L159" s="33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33"/>
      <c r="H160" s="33"/>
      <c r="I160" s="33"/>
      <c r="J160" s="33"/>
      <c r="K160" s="27"/>
      <c r="L160" s="33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33"/>
      <c r="H161" s="33"/>
      <c r="I161" s="33"/>
      <c r="J161" s="33"/>
      <c r="K161" s="27"/>
      <c r="L161" s="33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33"/>
      <c r="H162" s="33"/>
      <c r="I162" s="33"/>
      <c r="J162" s="33"/>
      <c r="K162" s="27"/>
      <c r="L162" s="33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3"/>
      <c r="H163" s="33"/>
      <c r="I163" s="33"/>
      <c r="J163" s="33"/>
      <c r="K163" s="27"/>
      <c r="L163" s="33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3"/>
      <c r="H164" s="33"/>
      <c r="I164" s="33"/>
      <c r="J164" s="33"/>
      <c r="K164" s="27"/>
      <c r="L164" s="33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3"/>
      <c r="H165" s="33"/>
      <c r="I165" s="33"/>
      <c r="J165" s="33"/>
      <c r="K165" s="27"/>
      <c r="L165" s="33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3"/>
      <c r="H166" s="33"/>
      <c r="I166" s="33"/>
      <c r="J166" s="33"/>
      <c r="K166" s="27"/>
      <c r="L166" s="33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3"/>
      <c r="H167" s="33"/>
      <c r="I167" s="33"/>
      <c r="J167" s="33"/>
      <c r="K167" s="27"/>
      <c r="L167" s="33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3"/>
      <c r="H168" s="33"/>
      <c r="I168" s="33"/>
      <c r="J168" s="33"/>
      <c r="K168" s="27"/>
      <c r="L168" s="33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3"/>
      <c r="H169" s="33"/>
      <c r="I169" s="33"/>
      <c r="J169" s="33"/>
      <c r="K169" s="27"/>
      <c r="L169" s="33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3"/>
      <c r="H170" s="33"/>
      <c r="I170" s="33"/>
      <c r="J170" s="33"/>
      <c r="K170" s="33"/>
      <c r="L170" s="33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3"/>
      <c r="H171" s="33"/>
      <c r="I171" s="33"/>
      <c r="J171" s="33"/>
      <c r="K171" s="33"/>
      <c r="L171" s="33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3"/>
      <c r="H172" s="33"/>
      <c r="I172" s="33"/>
      <c r="J172" s="33"/>
      <c r="K172" s="33"/>
      <c r="L172" s="33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">
      <c r="A178" s="1"/>
      <c r="B178" s="2"/>
      <c r="C178" s="1"/>
      <c r="D178" s="1"/>
      <c r="E178" s="12"/>
      <c r="F178" s="1"/>
      <c r="G178" s="3" t="s">
        <v>483</v>
      </c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2"/>
      <c r="C179" s="1"/>
      <c r="D179" s="1"/>
      <c r="E179" s="12"/>
      <c r="F179" s="1"/>
      <c r="H179" s="1"/>
      <c r="I179" s="1"/>
      <c r="J179" s="1"/>
      <c r="K179" s="1"/>
      <c r="L179" s="1"/>
      <c r="M179" s="1"/>
      <c r="N179" s="1"/>
    </row>
    <row r="180" spans="1:14" ht="15">
      <c r="A180" s="1"/>
      <c r="B180" s="66" t="s">
        <v>151</v>
      </c>
      <c r="C180" s="61"/>
      <c r="D180" s="61"/>
      <c r="E180" s="67"/>
      <c r="F180" s="67"/>
      <c r="G180" s="61"/>
      <c r="H180" s="61"/>
      <c r="I180" s="61"/>
      <c r="J180" s="1"/>
      <c r="K180" s="1"/>
      <c r="L180" s="1"/>
      <c r="M180" s="1"/>
      <c r="N180" s="1"/>
    </row>
    <row r="181" spans="1:14" ht="15">
      <c r="A181" s="1"/>
      <c r="B181" s="68"/>
      <c r="C181" s="61"/>
      <c r="D181" s="61"/>
      <c r="E181" s="67"/>
      <c r="F181" s="67"/>
      <c r="G181" s="61"/>
      <c r="H181" s="61"/>
      <c r="I181" s="61"/>
      <c r="J181" s="1"/>
      <c r="K181" s="1"/>
      <c r="L181" s="1"/>
      <c r="M181" s="1"/>
      <c r="N181" s="1"/>
    </row>
    <row r="182" spans="1:14" ht="15">
      <c r="A182" s="1"/>
      <c r="B182" s="61"/>
      <c r="C182" s="61"/>
      <c r="D182" s="61"/>
      <c r="E182" s="61"/>
      <c r="F182" s="61"/>
      <c r="G182" s="61"/>
      <c r="H182" s="61"/>
      <c r="I182" s="61"/>
      <c r="J182" s="1"/>
      <c r="K182" s="1"/>
      <c r="L182" s="1"/>
      <c r="M182" s="1"/>
      <c r="N182" s="1"/>
    </row>
    <row r="183" spans="1:14" ht="15">
      <c r="A183" s="1"/>
      <c r="B183" s="61" t="s">
        <v>3</v>
      </c>
      <c r="C183" s="61"/>
      <c r="D183" s="61"/>
      <c r="E183" s="61"/>
      <c r="F183" s="61"/>
      <c r="G183" s="61"/>
      <c r="H183" s="61"/>
      <c r="I183" s="61"/>
      <c r="J183" s="1"/>
      <c r="K183" s="1"/>
      <c r="L183" s="1"/>
      <c r="M183" s="1"/>
      <c r="N183" s="1"/>
    </row>
    <row r="184" spans="1:14" ht="15">
      <c r="A184" s="1"/>
      <c r="B184" s="61" t="s">
        <v>5</v>
      </c>
      <c r="C184" s="61"/>
      <c r="D184" s="61"/>
      <c r="E184" s="60"/>
      <c r="F184" s="1"/>
      <c r="G184" s="69">
        <f>F20</f>
        <v>5422</v>
      </c>
      <c r="H184" s="70"/>
      <c r="I184" s="61"/>
      <c r="J184" s="1"/>
      <c r="K184" s="1"/>
      <c r="L184" s="1"/>
      <c r="M184" s="1"/>
      <c r="N184" s="1"/>
    </row>
    <row r="185" spans="1:14" ht="15">
      <c r="A185" s="1"/>
      <c r="B185" s="61" t="s">
        <v>27</v>
      </c>
      <c r="C185" s="61"/>
      <c r="D185" s="61"/>
      <c r="E185" s="60"/>
      <c r="F185" s="1"/>
      <c r="G185" s="71">
        <f>F25</f>
        <v>0</v>
      </c>
      <c r="H185" s="69">
        <f>SUM(G184:G185)</f>
        <v>5422</v>
      </c>
      <c r="I185" s="61"/>
      <c r="J185" s="1"/>
      <c r="K185" s="1"/>
      <c r="L185" s="1"/>
      <c r="M185" s="1"/>
      <c r="N185" s="1"/>
    </row>
    <row r="186" spans="1:14" ht="15">
      <c r="A186" s="1"/>
      <c r="B186" s="61"/>
      <c r="C186" s="61"/>
      <c r="D186" s="61"/>
      <c r="E186" s="60"/>
      <c r="F186" s="1"/>
      <c r="G186" s="72"/>
      <c r="H186" s="70"/>
      <c r="I186" s="61"/>
      <c r="J186" s="1"/>
      <c r="K186" s="1"/>
      <c r="L186" s="1"/>
      <c r="M186" s="1"/>
      <c r="N186" s="1"/>
    </row>
    <row r="187" spans="1:14" ht="15">
      <c r="A187" s="1"/>
      <c r="B187" s="61" t="s">
        <v>33</v>
      </c>
      <c r="C187" s="61"/>
      <c r="D187" s="61"/>
      <c r="E187" s="60"/>
      <c r="F187" s="1"/>
      <c r="G187" s="72"/>
      <c r="H187" s="70"/>
      <c r="I187" s="61"/>
      <c r="J187" s="1"/>
      <c r="K187" s="1"/>
      <c r="L187" s="1"/>
      <c r="M187" s="1"/>
      <c r="N187" s="1"/>
    </row>
    <row r="188" spans="1:14" ht="15">
      <c r="A188" s="1"/>
      <c r="B188" s="61" t="s">
        <v>218</v>
      </c>
      <c r="C188" s="61"/>
      <c r="D188" s="61"/>
      <c r="E188" s="60"/>
      <c r="F188" s="1"/>
      <c r="G188" s="70"/>
      <c r="H188" s="69">
        <f>F32</f>
        <v>0</v>
      </c>
      <c r="I188" s="61"/>
      <c r="J188" s="1"/>
      <c r="K188" s="1"/>
      <c r="L188" s="1"/>
      <c r="M188" s="1"/>
      <c r="N188" s="1"/>
    </row>
    <row r="189" spans="1:14" ht="15">
      <c r="A189" s="1"/>
      <c r="B189" s="61"/>
      <c r="C189" s="61"/>
      <c r="D189" s="61"/>
      <c r="E189" s="60"/>
      <c r="F189" s="1"/>
      <c r="G189" s="69"/>
      <c r="H189" s="70"/>
      <c r="I189" s="61"/>
      <c r="J189" s="1"/>
      <c r="K189" s="1"/>
      <c r="L189" s="1"/>
      <c r="M189" s="1"/>
      <c r="N189" s="1"/>
    </row>
    <row r="190" spans="1:14" ht="15.75">
      <c r="A190" s="1"/>
      <c r="B190" s="73"/>
      <c r="C190" s="74" t="s">
        <v>153</v>
      </c>
      <c r="D190" s="74"/>
      <c r="E190" s="73"/>
      <c r="F190" s="24"/>
      <c r="G190" s="75"/>
      <c r="H190" s="76">
        <f>H185+H188</f>
        <v>5422</v>
      </c>
      <c r="I190" s="61"/>
      <c r="J190" s="1"/>
      <c r="K190" s="1"/>
      <c r="L190" s="1"/>
      <c r="M190" s="1"/>
      <c r="N190" s="1"/>
    </row>
    <row r="191" spans="1:14" ht="15.75">
      <c r="A191" s="1"/>
      <c r="B191" s="61"/>
      <c r="C191" s="77"/>
      <c r="D191" s="77"/>
      <c r="E191" s="60"/>
      <c r="F191" s="60"/>
      <c r="G191" s="77"/>
      <c r="H191" s="61"/>
      <c r="I191" s="61"/>
      <c r="J191" s="1"/>
      <c r="K191" s="1"/>
      <c r="L191" s="1"/>
      <c r="M191" s="1"/>
      <c r="N191" s="1"/>
    </row>
    <row r="192" spans="1:14" ht="15.75">
      <c r="A192" s="1"/>
      <c r="B192" s="60" t="s">
        <v>39</v>
      </c>
      <c r="C192" s="61"/>
      <c r="D192" s="61"/>
      <c r="E192" s="60"/>
      <c r="F192" s="60"/>
      <c r="G192" s="77"/>
      <c r="H192" s="61"/>
      <c r="I192" s="78"/>
      <c r="J192" s="1"/>
      <c r="K192" s="1"/>
      <c r="L192" s="1"/>
      <c r="M192" s="1"/>
      <c r="N192" s="1"/>
    </row>
    <row r="193" spans="1:14" ht="15">
      <c r="A193" s="1"/>
      <c r="B193" s="61" t="s">
        <v>154</v>
      </c>
      <c r="C193" s="60"/>
      <c r="D193" s="60"/>
      <c r="E193" s="60"/>
      <c r="F193" s="69">
        <f>F45</f>
        <v>2970</v>
      </c>
      <c r="G193" s="70"/>
      <c r="H193" s="70"/>
      <c r="I193" s="79"/>
      <c r="J193" s="1"/>
      <c r="K193" s="1"/>
      <c r="L193" s="1"/>
      <c r="M193" s="1"/>
      <c r="N193" s="1"/>
    </row>
    <row r="194" spans="1:14" ht="15">
      <c r="A194" s="1"/>
      <c r="B194" s="61" t="s">
        <v>155</v>
      </c>
      <c r="C194" s="60"/>
      <c r="D194" s="60"/>
      <c r="E194" s="60"/>
      <c r="F194" s="69">
        <f>F51</f>
        <v>254.45</v>
      </c>
      <c r="G194" s="70"/>
      <c r="H194" s="70"/>
      <c r="I194" s="61"/>
      <c r="J194" s="1"/>
      <c r="K194" s="1"/>
      <c r="L194" s="1"/>
      <c r="M194" s="1"/>
      <c r="N194" s="1"/>
    </row>
    <row r="195" spans="1:14" ht="15">
      <c r="A195" s="1"/>
      <c r="B195" s="61" t="s">
        <v>96</v>
      </c>
      <c r="C195" s="60"/>
      <c r="D195" s="60"/>
      <c r="E195" s="60"/>
      <c r="F195" s="69">
        <f>F56</f>
        <v>279.2</v>
      </c>
      <c r="G195" s="70"/>
      <c r="H195" s="70"/>
      <c r="I195" s="61"/>
      <c r="J195" s="1"/>
      <c r="K195" s="1"/>
      <c r="L195" s="1"/>
      <c r="M195" s="1"/>
      <c r="N195" s="1"/>
    </row>
    <row r="196" spans="1:14" ht="15">
      <c r="A196" s="1"/>
      <c r="B196" s="80" t="s">
        <v>102</v>
      </c>
      <c r="C196" s="60"/>
      <c r="D196" s="60"/>
      <c r="E196" s="60"/>
      <c r="F196" s="69">
        <f>F63</f>
        <v>168</v>
      </c>
      <c r="G196" s="70"/>
      <c r="H196" s="70"/>
      <c r="I196" s="61"/>
      <c r="J196" s="1"/>
      <c r="K196" s="1"/>
      <c r="L196" s="1"/>
      <c r="M196" s="1"/>
      <c r="N196" s="1"/>
    </row>
    <row r="197" spans="1:14" ht="15">
      <c r="A197" s="1"/>
      <c r="B197" s="61" t="s">
        <v>156</v>
      </c>
      <c r="C197" s="60"/>
      <c r="D197" s="60"/>
      <c r="E197" s="60"/>
      <c r="F197" s="69">
        <f>F67</f>
        <v>244.25</v>
      </c>
      <c r="G197" s="70"/>
      <c r="H197" s="70"/>
      <c r="I197" s="61"/>
      <c r="J197" s="1"/>
      <c r="K197" s="1"/>
      <c r="L197" s="1"/>
      <c r="M197" s="1"/>
      <c r="N197" s="1"/>
    </row>
    <row r="198" spans="1:14" ht="15">
      <c r="A198" s="1"/>
      <c r="B198" s="61" t="s">
        <v>157</v>
      </c>
      <c r="C198" s="60"/>
      <c r="D198" s="60"/>
      <c r="E198" s="60"/>
      <c r="F198" s="69">
        <f>F71</f>
        <v>0</v>
      </c>
      <c r="G198" s="70"/>
      <c r="H198" s="70"/>
      <c r="I198" s="61"/>
      <c r="J198" s="1"/>
      <c r="K198" s="1"/>
      <c r="L198" s="1"/>
      <c r="M198" s="1"/>
      <c r="N198" s="1"/>
    </row>
    <row r="199" spans="1:14" ht="15">
      <c r="A199" s="1"/>
      <c r="B199" s="61" t="s">
        <v>158</v>
      </c>
      <c r="C199" s="61"/>
      <c r="D199" s="61"/>
      <c r="E199" s="60"/>
      <c r="F199" s="71">
        <f>F75</f>
        <v>1433.1699999999998</v>
      </c>
      <c r="G199" s="70"/>
      <c r="H199" s="70"/>
      <c r="I199" s="61"/>
      <c r="J199" s="1"/>
      <c r="K199" s="1"/>
      <c r="L199" s="1"/>
      <c r="M199" s="1"/>
      <c r="N199" s="1"/>
    </row>
    <row r="200" spans="1:14" ht="15">
      <c r="A200" s="1"/>
      <c r="B200" s="61"/>
      <c r="C200" s="61"/>
      <c r="D200" s="61"/>
      <c r="E200" s="60"/>
      <c r="F200" s="69"/>
      <c r="G200" s="70"/>
      <c r="H200" s="70"/>
      <c r="I200" s="61"/>
      <c r="J200" s="1"/>
      <c r="K200" s="1"/>
      <c r="L200" s="1"/>
      <c r="M200" s="1"/>
      <c r="N200" s="1"/>
    </row>
    <row r="201" spans="1:14" ht="15.75">
      <c r="A201" s="1"/>
      <c r="B201" s="73"/>
      <c r="C201" s="74" t="s">
        <v>159</v>
      </c>
      <c r="D201" s="74"/>
      <c r="E201" s="73"/>
      <c r="F201" s="75"/>
      <c r="G201" s="75"/>
      <c r="H201" s="76">
        <f>F193+F194+F195+F196+F197+F198+F199</f>
        <v>5349.07</v>
      </c>
      <c r="I201" s="61"/>
      <c r="J201" s="1"/>
      <c r="K201" s="1"/>
      <c r="L201" s="1"/>
      <c r="M201" s="1"/>
      <c r="N201" s="1"/>
    </row>
    <row r="202" spans="1:14" ht="15">
      <c r="A202" s="1"/>
      <c r="B202" s="60"/>
      <c r="C202" s="60"/>
      <c r="D202" s="60"/>
      <c r="E202" s="60"/>
      <c r="F202" s="69"/>
      <c r="G202" s="70"/>
      <c r="H202" s="69"/>
      <c r="I202" s="61"/>
      <c r="J202" s="1"/>
      <c r="K202" s="1"/>
      <c r="L202" s="1"/>
      <c r="M202" s="1"/>
      <c r="N202" s="1"/>
    </row>
    <row r="203" spans="1:14" ht="15.75">
      <c r="A203" s="1"/>
      <c r="B203" s="81"/>
      <c r="C203" s="81" t="s">
        <v>93</v>
      </c>
      <c r="D203" s="81"/>
      <c r="E203" s="74"/>
      <c r="F203" s="82"/>
      <c r="G203" s="75"/>
      <c r="H203" s="76">
        <f>H190-H201</f>
        <v>72.93000000000029</v>
      </c>
      <c r="I203" s="61"/>
      <c r="J203" s="1"/>
      <c r="K203" s="1"/>
      <c r="L203" s="1"/>
      <c r="M203" s="1"/>
      <c r="N203" s="1"/>
    </row>
    <row r="204" spans="1:14" ht="15.75">
      <c r="A204" s="1"/>
      <c r="B204" s="61"/>
      <c r="C204" s="61"/>
      <c r="D204" s="61"/>
      <c r="E204" s="77"/>
      <c r="F204" s="61"/>
      <c r="G204" s="61"/>
      <c r="H204" s="61"/>
      <c r="I204" s="61"/>
      <c r="J204" s="1"/>
      <c r="K204" s="1"/>
      <c r="L204" s="1"/>
      <c r="M204" s="1"/>
      <c r="N204" s="1"/>
    </row>
    <row r="205" spans="1:14" ht="16.5" thickBot="1">
      <c r="A205" s="1"/>
      <c r="B205" s="83"/>
      <c r="C205" s="84"/>
      <c r="D205" s="84"/>
      <c r="E205" s="83"/>
      <c r="F205" s="83"/>
      <c r="G205" s="84"/>
      <c r="H205" s="83"/>
      <c r="I205" s="83"/>
      <c r="J205" s="1"/>
      <c r="K205" s="1"/>
      <c r="L205" s="1"/>
      <c r="M205" s="1"/>
      <c r="N205" s="1"/>
    </row>
    <row r="206" spans="1:14" ht="15.75">
      <c r="A206" s="1"/>
      <c r="B206" s="85"/>
      <c r="C206" s="86"/>
      <c r="D206" s="86"/>
      <c r="E206" s="85"/>
      <c r="F206" s="85"/>
      <c r="G206" s="86"/>
      <c r="H206" s="85"/>
      <c r="I206" s="85"/>
      <c r="J206" s="1"/>
      <c r="K206" s="1"/>
      <c r="L206" s="1"/>
      <c r="M206" s="1"/>
      <c r="N206" s="1"/>
    </row>
    <row r="207" spans="1:14" ht="15.75">
      <c r="A207" s="1"/>
      <c r="B207" s="85"/>
      <c r="C207" s="86"/>
      <c r="D207" s="86"/>
      <c r="E207" s="85"/>
      <c r="F207" s="85"/>
      <c r="G207" s="86"/>
      <c r="H207" s="85"/>
      <c r="I207" s="85"/>
      <c r="J207" s="1"/>
      <c r="K207" s="1"/>
      <c r="L207" s="1"/>
      <c r="M207" s="1"/>
      <c r="N207" s="1"/>
    </row>
    <row r="208" spans="1:14" ht="15">
      <c r="A208" s="1"/>
      <c r="B208" s="61"/>
      <c r="C208" s="61"/>
      <c r="D208" s="61"/>
      <c r="E208" s="61"/>
      <c r="F208" s="61"/>
      <c r="G208" s="61"/>
      <c r="H208" s="61"/>
      <c r="I208" s="61"/>
      <c r="J208" s="1"/>
      <c r="K208" s="1"/>
      <c r="L208" s="1"/>
      <c r="M208" s="1"/>
      <c r="N208" s="1"/>
    </row>
    <row r="209" spans="1:14" ht="15">
      <c r="A209" s="1"/>
      <c r="B209" s="87" t="s">
        <v>160</v>
      </c>
      <c r="C209" s="61"/>
      <c r="D209" s="61"/>
      <c r="E209" s="88"/>
      <c r="F209" s="88"/>
      <c r="G209" s="61"/>
      <c r="H209" s="61"/>
      <c r="I209" s="61"/>
      <c r="J209" s="1"/>
      <c r="K209" s="1"/>
      <c r="L209" s="1"/>
      <c r="M209" s="1"/>
      <c r="N209" s="1"/>
    </row>
    <row r="210" spans="1:14" ht="15">
      <c r="A210" s="1"/>
      <c r="B210" s="61"/>
      <c r="C210" s="61"/>
      <c r="D210" s="61"/>
      <c r="E210" s="61"/>
      <c r="F210" s="61"/>
      <c r="G210" s="61"/>
      <c r="H210" s="61"/>
      <c r="I210" s="61"/>
      <c r="J210" s="1"/>
      <c r="K210" s="1"/>
      <c r="L210" s="1"/>
      <c r="M210" s="1"/>
      <c r="N210" s="1"/>
    </row>
    <row r="211" spans="1:14" ht="15.75">
      <c r="A211" s="1"/>
      <c r="B211" s="73" t="s">
        <v>4</v>
      </c>
      <c r="C211" s="73"/>
      <c r="D211" s="73"/>
      <c r="E211" s="73"/>
      <c r="F211" s="75"/>
      <c r="G211" s="76">
        <f>N5</f>
        <v>6250.21</v>
      </c>
      <c r="H211" s="85"/>
      <c r="I211" s="61"/>
      <c r="J211" s="1"/>
      <c r="K211" s="1"/>
      <c r="L211" s="1"/>
      <c r="M211" s="1"/>
      <c r="N211" s="1"/>
    </row>
    <row r="212" spans="1:14" ht="15">
      <c r="A212" s="1"/>
      <c r="B212" s="85"/>
      <c r="C212" s="60"/>
      <c r="D212" s="60"/>
      <c r="E212" s="61"/>
      <c r="F212" s="89"/>
      <c r="G212" s="90"/>
      <c r="H212" s="85"/>
      <c r="I212" s="61"/>
      <c r="J212" s="1"/>
      <c r="K212" s="1"/>
      <c r="L212" s="1"/>
      <c r="M212" s="1"/>
      <c r="N212" s="1"/>
    </row>
    <row r="213" spans="1:14" ht="15">
      <c r="A213" s="1"/>
      <c r="B213" s="91"/>
      <c r="C213" s="61" t="s">
        <v>161</v>
      </c>
      <c r="D213" s="61"/>
      <c r="E213" s="61"/>
      <c r="F213" s="70"/>
      <c r="G213" s="90">
        <f>H203</f>
        <v>72.93000000000029</v>
      </c>
      <c r="H213" s="85"/>
      <c r="I213" s="61"/>
      <c r="J213" s="1"/>
      <c r="K213" s="1"/>
      <c r="L213" s="1"/>
      <c r="M213" s="1"/>
      <c r="N213" s="1"/>
    </row>
    <row r="214" spans="1:14" ht="15">
      <c r="A214" s="1"/>
      <c r="B214" s="91"/>
      <c r="C214" s="61" t="s">
        <v>162</v>
      </c>
      <c r="D214" s="61"/>
      <c r="E214" s="61"/>
      <c r="F214" s="70"/>
      <c r="G214" s="90">
        <f>N28</f>
        <v>350</v>
      </c>
      <c r="H214" s="85"/>
      <c r="I214" s="61"/>
      <c r="J214" s="1"/>
      <c r="K214" s="1"/>
      <c r="L214" s="1"/>
      <c r="M214" s="1"/>
      <c r="N214" s="1"/>
    </row>
    <row r="215" spans="1:14" ht="15">
      <c r="A215" s="1"/>
      <c r="B215" s="85"/>
      <c r="C215" s="61"/>
      <c r="D215" s="61"/>
      <c r="E215" s="61"/>
      <c r="F215" s="92"/>
      <c r="G215" s="89"/>
      <c r="H215" s="85"/>
      <c r="I215" s="61"/>
      <c r="J215" s="1"/>
      <c r="K215" s="1"/>
      <c r="L215" s="1"/>
      <c r="M215" s="1"/>
      <c r="N215" s="1"/>
    </row>
    <row r="216" spans="1:14" ht="15.75">
      <c r="A216" s="1"/>
      <c r="B216" s="73" t="s">
        <v>35</v>
      </c>
      <c r="C216" s="73"/>
      <c r="D216" s="73"/>
      <c r="E216" s="73"/>
      <c r="F216" s="75"/>
      <c r="G216" s="76">
        <f>SUM(G211:G214)</f>
        <v>6673.14</v>
      </c>
      <c r="H216" s="85"/>
      <c r="I216" s="61"/>
      <c r="J216" s="1"/>
      <c r="K216" s="1"/>
      <c r="L216" s="1"/>
      <c r="M216" s="1"/>
      <c r="N216" s="1"/>
    </row>
    <row r="217" spans="1:14" ht="15.75">
      <c r="A217" s="1"/>
      <c r="B217" s="85"/>
      <c r="C217" s="85"/>
      <c r="D217" s="85"/>
      <c r="E217" s="85"/>
      <c r="F217" s="89"/>
      <c r="G217" s="93"/>
      <c r="H217" s="61"/>
      <c r="I217" s="61"/>
      <c r="J217" s="1"/>
      <c r="K217" s="1"/>
      <c r="L217" s="1"/>
      <c r="M217" s="1"/>
      <c r="N217" s="1"/>
    </row>
    <row r="218" spans="1:14" ht="16.5" thickBot="1">
      <c r="A218" s="1"/>
      <c r="B218" s="83"/>
      <c r="C218" s="84"/>
      <c r="D218" s="84"/>
      <c r="E218" s="83"/>
      <c r="F218" s="83"/>
      <c r="G218" s="84"/>
      <c r="H218" s="83"/>
      <c r="I218" s="83"/>
      <c r="J218" s="1"/>
      <c r="K218" s="1"/>
      <c r="L218" s="1"/>
      <c r="M218" s="1"/>
      <c r="N218" s="1"/>
    </row>
    <row r="219" spans="1:14" ht="15.75">
      <c r="A219" s="1"/>
      <c r="B219" s="85"/>
      <c r="C219" s="86"/>
      <c r="D219" s="86"/>
      <c r="E219" s="85"/>
      <c r="F219" s="85"/>
      <c r="G219" s="86"/>
      <c r="H219" s="85"/>
      <c r="I219" s="85"/>
      <c r="J219" s="1"/>
      <c r="K219" s="1"/>
      <c r="L219" s="1"/>
      <c r="M219" s="1"/>
      <c r="N219" s="1"/>
    </row>
    <row r="220" spans="1:14" ht="15">
      <c r="A220" s="1"/>
      <c r="B220" s="1"/>
      <c r="C220" s="1"/>
      <c r="D220" s="1"/>
      <c r="E220" s="1"/>
      <c r="F220" s="1"/>
      <c r="G220" s="1"/>
      <c r="H220" s="61"/>
      <c r="I220" s="61"/>
      <c r="J220" s="1"/>
      <c r="K220" s="1"/>
      <c r="L220" s="1"/>
      <c r="M220" s="1"/>
      <c r="N220" s="1"/>
    </row>
    <row r="221" spans="1:14" ht="15">
      <c r="A221" s="1"/>
      <c r="B221" s="87" t="s">
        <v>163</v>
      </c>
      <c r="C221" s="61"/>
      <c r="D221" s="61"/>
      <c r="E221" s="88"/>
      <c r="F221" s="88"/>
      <c r="G221" s="61"/>
      <c r="H221" s="61"/>
      <c r="I221" s="61"/>
      <c r="J221" s="1"/>
      <c r="K221" s="1"/>
      <c r="L221" s="1"/>
      <c r="M221" s="1"/>
      <c r="N221" s="1"/>
    </row>
    <row r="222" spans="1:14" ht="15">
      <c r="A222" s="1"/>
      <c r="B222" s="61"/>
      <c r="C222" s="61"/>
      <c r="D222" s="61"/>
      <c r="E222" s="61"/>
      <c r="F222" s="61"/>
      <c r="G222" s="61"/>
      <c r="H222" s="61"/>
      <c r="I222" s="61"/>
      <c r="J222" s="1"/>
      <c r="K222" s="1"/>
      <c r="L222" s="1"/>
      <c r="M222" s="1"/>
      <c r="N222" s="1"/>
    </row>
    <row r="223" spans="1:14" ht="15.75">
      <c r="A223" s="1"/>
      <c r="B223" s="73" t="s">
        <v>164</v>
      </c>
      <c r="C223" s="73"/>
      <c r="D223" s="73"/>
      <c r="E223" s="73"/>
      <c r="F223" s="75"/>
      <c r="G223" s="76">
        <f>K45</f>
        <v>16019</v>
      </c>
      <c r="H223" s="1"/>
      <c r="I223" s="1"/>
      <c r="J223" s="1"/>
      <c r="K223" s="1"/>
      <c r="L223" s="1"/>
      <c r="M223" s="1"/>
      <c r="N223" s="1"/>
    </row>
    <row r="224" spans="1:14" ht="15">
      <c r="A224" s="1"/>
      <c r="B224" s="85"/>
      <c r="C224" s="60"/>
      <c r="D224" s="60"/>
      <c r="E224" s="61"/>
      <c r="F224" s="89"/>
      <c r="G224" s="90"/>
      <c r="H224" s="1"/>
      <c r="I224" s="1"/>
      <c r="J224" s="1"/>
      <c r="K224" s="1"/>
      <c r="L224" s="1"/>
      <c r="M224" s="1"/>
      <c r="N224" s="1"/>
    </row>
    <row r="225" spans="1:14" ht="15">
      <c r="A225" s="1"/>
      <c r="B225" s="91"/>
      <c r="C225" s="61" t="s">
        <v>165</v>
      </c>
      <c r="D225" s="61"/>
      <c r="E225" s="61"/>
      <c r="F225" s="70"/>
      <c r="G225" s="90">
        <f>(L45)</f>
        <v>650</v>
      </c>
      <c r="H225" s="1"/>
      <c r="I225" s="1"/>
      <c r="J225" s="1"/>
      <c r="K225" s="1"/>
      <c r="L225" s="1"/>
      <c r="M225" s="1"/>
      <c r="N225" s="1"/>
    </row>
    <row r="226" spans="1:14" ht="15">
      <c r="A226" s="1"/>
      <c r="B226" s="91"/>
      <c r="C226" s="61" t="s">
        <v>166</v>
      </c>
      <c r="D226" s="61"/>
      <c r="E226" s="61"/>
      <c r="F226" s="70"/>
      <c r="G226" s="90">
        <f>-(M45)</f>
        <v>-1000</v>
      </c>
      <c r="H226" s="1"/>
      <c r="I226" s="1"/>
      <c r="J226" s="1"/>
      <c r="K226" s="1"/>
      <c r="L226" s="1"/>
      <c r="M226" s="1"/>
      <c r="N226" s="1"/>
    </row>
    <row r="227" spans="1:14" ht="15">
      <c r="A227" s="1"/>
      <c r="B227" s="85"/>
      <c r="C227" s="61"/>
      <c r="D227" s="61"/>
      <c r="E227" s="61"/>
      <c r="F227" s="92"/>
      <c r="G227" s="89"/>
      <c r="H227" s="1"/>
      <c r="I227" s="1"/>
      <c r="J227" s="1"/>
      <c r="K227" s="1"/>
      <c r="L227" s="1"/>
      <c r="M227" s="1"/>
      <c r="N227" s="1"/>
    </row>
    <row r="228" spans="1:14" ht="15.75">
      <c r="A228" s="1"/>
      <c r="B228" s="73" t="s">
        <v>167</v>
      </c>
      <c r="C228" s="73"/>
      <c r="D228" s="73"/>
      <c r="E228" s="73"/>
      <c r="F228" s="75"/>
      <c r="G228" s="76">
        <f>SUM(G223:G226)</f>
        <v>15669</v>
      </c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39" t="s">
        <v>377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" t="s">
        <v>378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" t="s">
        <v>503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.75">
      <c r="A234" s="1"/>
      <c r="B234" s="2" t="s">
        <v>380</v>
      </c>
      <c r="C234" s="61"/>
      <c r="D234" s="61"/>
      <c r="E234" s="61"/>
      <c r="F234" s="70"/>
      <c r="G234" s="95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" t="s">
        <v>381</v>
      </c>
      <c r="C235" s="2" t="s">
        <v>382</v>
      </c>
      <c r="D235" s="2"/>
      <c r="E235" s="2"/>
      <c r="F235" s="2"/>
      <c r="G235" s="15">
        <v>205</v>
      </c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 t="s">
        <v>383</v>
      </c>
      <c r="C236" s="2" t="s">
        <v>384</v>
      </c>
      <c r="D236" s="2"/>
      <c r="E236" s="2"/>
      <c r="F236" s="2"/>
      <c r="G236" s="15">
        <v>30</v>
      </c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/>
      <c r="C237" s="2" t="s">
        <v>385</v>
      </c>
      <c r="D237" s="2"/>
      <c r="E237" s="2"/>
      <c r="F237" s="2"/>
      <c r="G237" s="15">
        <v>188</v>
      </c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" t="s">
        <v>386</v>
      </c>
      <c r="C238" s="2" t="s">
        <v>387</v>
      </c>
      <c r="D238" s="2"/>
      <c r="E238" s="2"/>
      <c r="F238" s="2"/>
      <c r="G238" s="15">
        <v>505</v>
      </c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" t="s">
        <v>388</v>
      </c>
      <c r="C239" s="2" t="s">
        <v>389</v>
      </c>
      <c r="D239" s="2"/>
      <c r="E239" s="2"/>
      <c r="F239" s="2"/>
      <c r="G239" s="15">
        <v>310</v>
      </c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"/>
      <c r="C240" s="2" t="s">
        <v>390</v>
      </c>
      <c r="D240" s="2"/>
      <c r="E240" s="2"/>
      <c r="F240" s="2"/>
      <c r="G240" s="15">
        <v>100</v>
      </c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"/>
      <c r="C241" s="2" t="s">
        <v>391</v>
      </c>
      <c r="D241" s="2"/>
      <c r="E241" s="2"/>
      <c r="F241" s="2"/>
      <c r="G241" s="15">
        <v>1258</v>
      </c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"/>
      <c r="C242" s="2" t="s">
        <v>392</v>
      </c>
      <c r="D242" s="2"/>
      <c r="E242" s="2"/>
      <c r="F242" s="2"/>
      <c r="G242" s="15">
        <v>127</v>
      </c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2" t="s">
        <v>393</v>
      </c>
      <c r="D243" s="1"/>
      <c r="E243" s="1"/>
      <c r="F243" s="1"/>
      <c r="G243" s="15">
        <v>255</v>
      </c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 t="s">
        <v>495</v>
      </c>
      <c r="C244" s="2" t="s">
        <v>496</v>
      </c>
      <c r="G244" s="15">
        <v>10</v>
      </c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2" t="s">
        <v>459</v>
      </c>
      <c r="G245" s="124">
        <v>1400</v>
      </c>
      <c r="H245" s="1"/>
      <c r="I245" s="1"/>
      <c r="J245" s="1"/>
      <c r="K245" s="1"/>
      <c r="L245" s="1"/>
      <c r="M245" s="1"/>
      <c r="N245" s="1"/>
    </row>
    <row r="246" spans="1:14" ht="15">
      <c r="A246" s="1"/>
      <c r="B246" s="132" t="s">
        <v>504</v>
      </c>
      <c r="C246" s="37"/>
      <c r="D246" s="37"/>
      <c r="E246" s="37"/>
      <c r="F246" s="37"/>
      <c r="G246" s="133">
        <f>SUM(G235:G245)</f>
        <v>4388</v>
      </c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39" t="s">
        <v>395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 t="s">
        <v>404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 t="s">
        <v>396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39" t="s">
        <v>397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 t="s">
        <v>398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2.75">
      <c r="B253" s="1" t="s">
        <v>405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2.75">
      <c r="B254" s="1" t="s">
        <v>400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7" ht="12.75">
      <c r="B255" s="1" t="s">
        <v>401</v>
      </c>
      <c r="C255" s="1"/>
      <c r="D255" s="1"/>
      <c r="E255" s="1"/>
      <c r="F255" s="1"/>
      <c r="G255" s="1"/>
    </row>
    <row r="256" spans="3:7" ht="12.75">
      <c r="C256" s="1"/>
      <c r="D256" s="1"/>
      <c r="E256" s="1"/>
      <c r="F256" s="1"/>
      <c r="G256" s="1"/>
    </row>
  </sheetData>
  <printOptions/>
  <pageMargins left="0.75" right="0.75" top="1" bottom="1" header="0" footer="0"/>
  <pageSetup horizontalDpi="300" verticalDpi="3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4.57421875" style="0" customWidth="1"/>
    <col min="4" max="4" width="4.421875" style="0" customWidth="1"/>
    <col min="5" max="5" width="8.28125" style="0" customWidth="1"/>
    <col min="6" max="6" width="9.8515625" style="0" customWidth="1"/>
    <col min="8" max="8" width="9.28125" style="0" customWidth="1"/>
    <col min="9" max="9" width="4.140625" style="0" customWidth="1"/>
    <col min="10" max="10" width="13.00390625" style="0" customWidth="1"/>
  </cols>
  <sheetData>
    <row r="1" spans="1:14" ht="18">
      <c r="A1" s="1"/>
      <c r="B1" s="1"/>
      <c r="C1" s="1"/>
      <c r="D1" s="1"/>
      <c r="E1" s="2"/>
      <c r="F1" s="2"/>
      <c r="G1" s="3" t="s">
        <v>505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283</v>
      </c>
      <c r="C3" s="4"/>
      <c r="D3" s="4"/>
      <c r="E3" s="2"/>
      <c r="F3" s="1"/>
      <c r="G3" s="2"/>
      <c r="H3" s="2"/>
      <c r="I3" s="5"/>
      <c r="J3" s="4" t="s">
        <v>2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3</v>
      </c>
      <c r="C5" s="6"/>
      <c r="D5" s="6"/>
      <c r="E5" s="2"/>
      <c r="F5" s="2"/>
      <c r="G5" s="2"/>
      <c r="H5" s="2"/>
      <c r="I5" s="5"/>
      <c r="J5" s="7" t="s">
        <v>4</v>
      </c>
      <c r="K5" s="8"/>
      <c r="L5" s="8"/>
      <c r="M5" s="8"/>
      <c r="N5" s="25">
        <f>Oct!N30</f>
        <v>6673.14</v>
      </c>
    </row>
    <row r="6" spans="1:14" ht="14.25">
      <c r="A6" s="1"/>
      <c r="B6" s="9"/>
      <c r="C6" s="9"/>
      <c r="D6" s="9"/>
      <c r="E6" s="2"/>
      <c r="F6" s="2"/>
      <c r="G6" s="2"/>
      <c r="H6" s="2"/>
      <c r="I6" s="5"/>
      <c r="J6" s="2"/>
      <c r="K6" s="2"/>
      <c r="L6" s="2"/>
      <c r="M6" s="2"/>
      <c r="N6" s="10"/>
    </row>
    <row r="7" spans="1:14" ht="12.75">
      <c r="A7" s="1"/>
      <c r="B7" s="11" t="s">
        <v>5</v>
      </c>
      <c r="C7" s="11"/>
      <c r="D7" s="11"/>
      <c r="E7" s="1"/>
      <c r="F7" s="12"/>
      <c r="G7" s="1"/>
      <c r="H7" s="1"/>
      <c r="I7" s="13"/>
      <c r="J7" s="14"/>
      <c r="K7" s="2" t="s">
        <v>6</v>
      </c>
      <c r="L7" s="2"/>
      <c r="M7" s="1"/>
      <c r="N7" s="15">
        <f>G80</f>
        <v>745.2300000000005</v>
      </c>
    </row>
    <row r="8" spans="1:14" ht="12.75">
      <c r="A8" s="1"/>
      <c r="B8" s="11"/>
      <c r="C8" s="104" t="s">
        <v>183</v>
      </c>
      <c r="D8" s="104" t="s">
        <v>184</v>
      </c>
      <c r="E8" s="1"/>
      <c r="F8" s="12"/>
      <c r="G8" s="1"/>
      <c r="H8" s="1"/>
      <c r="I8" s="13"/>
      <c r="J8" s="14"/>
      <c r="K8" s="2"/>
      <c r="L8" s="2"/>
      <c r="M8" s="1"/>
      <c r="N8" s="15"/>
    </row>
    <row r="9" spans="1:14" ht="12.75">
      <c r="A9" s="105"/>
      <c r="B9" s="16" t="s">
        <v>168</v>
      </c>
      <c r="C9" s="106">
        <v>11</v>
      </c>
      <c r="D9" s="106">
        <v>42</v>
      </c>
      <c r="E9" s="12">
        <v>462</v>
      </c>
      <c r="F9" s="127"/>
      <c r="G9" s="1"/>
      <c r="H9" s="1"/>
      <c r="I9" s="13"/>
      <c r="J9" s="18"/>
      <c r="K9" s="2" t="s">
        <v>10</v>
      </c>
      <c r="L9" s="2"/>
      <c r="M9" s="1"/>
      <c r="N9" s="15"/>
    </row>
    <row r="10" spans="1:14" ht="12.75">
      <c r="A10" s="105"/>
      <c r="B10" s="16" t="s">
        <v>169</v>
      </c>
      <c r="C10" s="106">
        <v>11</v>
      </c>
      <c r="D10" s="106">
        <v>44</v>
      </c>
      <c r="E10" s="12">
        <v>352</v>
      </c>
      <c r="F10" s="128" t="s">
        <v>221</v>
      </c>
      <c r="G10" s="1"/>
      <c r="H10" s="1"/>
      <c r="I10" s="13"/>
      <c r="J10" s="18"/>
      <c r="K10" s="1" t="s">
        <v>12</v>
      </c>
      <c r="L10" s="1"/>
      <c r="M10" s="1"/>
      <c r="N10" s="15"/>
    </row>
    <row r="11" spans="1:14" ht="12.75">
      <c r="A11" s="105"/>
      <c r="B11" s="16" t="s">
        <v>170</v>
      </c>
      <c r="C11" s="106">
        <v>9</v>
      </c>
      <c r="D11" s="106">
        <v>42</v>
      </c>
      <c r="E11" s="12">
        <f aca="true" t="shared" si="0" ref="E11:E19">C11*D11</f>
        <v>378</v>
      </c>
      <c r="F11" s="129"/>
      <c r="G11" s="1"/>
      <c r="H11" s="1"/>
      <c r="I11" s="13"/>
      <c r="J11" s="2"/>
      <c r="K11" s="2" t="s">
        <v>14</v>
      </c>
      <c r="L11" s="1"/>
      <c r="M11" s="22">
        <v>-150</v>
      </c>
      <c r="N11" s="15"/>
    </row>
    <row r="12" spans="1:14" ht="12.75">
      <c r="A12" s="105"/>
      <c r="B12" s="16" t="s">
        <v>171</v>
      </c>
      <c r="C12" s="106">
        <v>6</v>
      </c>
      <c r="D12" s="106">
        <v>42</v>
      </c>
      <c r="E12" s="12">
        <f t="shared" si="0"/>
        <v>252</v>
      </c>
      <c r="F12" s="128"/>
      <c r="G12" s="1"/>
      <c r="H12" s="1"/>
      <c r="I12" s="13"/>
      <c r="J12" s="2"/>
      <c r="K12" s="2" t="s">
        <v>16</v>
      </c>
      <c r="L12" s="1"/>
      <c r="M12" s="22">
        <v>-100</v>
      </c>
      <c r="N12" s="1"/>
    </row>
    <row r="13" spans="1:14" ht="12.75">
      <c r="A13" s="105"/>
      <c r="B13" s="16" t="s">
        <v>172</v>
      </c>
      <c r="C13" s="106">
        <v>10</v>
      </c>
      <c r="D13" s="106">
        <v>42</v>
      </c>
      <c r="E13" s="12">
        <f t="shared" si="0"/>
        <v>420</v>
      </c>
      <c r="F13" s="128"/>
      <c r="G13" s="1"/>
      <c r="H13" s="1"/>
      <c r="I13" s="13"/>
      <c r="J13" s="2"/>
      <c r="K13" s="2" t="s">
        <v>18</v>
      </c>
      <c r="L13" s="1"/>
      <c r="M13" s="22">
        <v>-40</v>
      </c>
      <c r="N13" s="2"/>
    </row>
    <row r="14" spans="1:14" ht="12.75">
      <c r="A14" s="105"/>
      <c r="B14" s="16" t="s">
        <v>173</v>
      </c>
      <c r="C14" s="106">
        <v>9</v>
      </c>
      <c r="D14" s="106">
        <v>44</v>
      </c>
      <c r="E14" s="12">
        <f t="shared" si="0"/>
        <v>396</v>
      </c>
      <c r="F14" s="128" t="s">
        <v>328</v>
      </c>
      <c r="G14" s="1"/>
      <c r="H14" s="1"/>
      <c r="I14" s="13"/>
      <c r="J14" s="1"/>
      <c r="K14" s="2" t="s">
        <v>20</v>
      </c>
      <c r="L14" s="2"/>
      <c r="M14" s="22">
        <v>-330</v>
      </c>
      <c r="N14" s="2"/>
    </row>
    <row r="15" spans="1:14" ht="12.75">
      <c r="A15" s="105"/>
      <c r="B15" s="16" t="s">
        <v>174</v>
      </c>
      <c r="C15" s="106">
        <v>10</v>
      </c>
      <c r="D15" s="106">
        <v>45</v>
      </c>
      <c r="E15" s="12">
        <f t="shared" si="0"/>
        <v>450</v>
      </c>
      <c r="F15" s="130"/>
      <c r="G15" s="1"/>
      <c r="H15" s="1"/>
      <c r="I15" s="13"/>
      <c r="J15" s="14"/>
      <c r="K15" s="2" t="s">
        <v>22</v>
      </c>
      <c r="L15" s="2"/>
      <c r="M15" s="22">
        <v>0</v>
      </c>
      <c r="N15" s="2"/>
    </row>
    <row r="16" spans="1:14" ht="12.75">
      <c r="A16" s="105"/>
      <c r="B16" s="16" t="s">
        <v>175</v>
      </c>
      <c r="C16" s="106">
        <v>20</v>
      </c>
      <c r="D16" s="106">
        <v>42</v>
      </c>
      <c r="E16" s="12">
        <v>860</v>
      </c>
      <c r="F16" s="21"/>
      <c r="G16" s="1"/>
      <c r="H16" s="1"/>
      <c r="I16" s="13"/>
      <c r="J16" s="2"/>
      <c r="K16" s="2" t="s">
        <v>454</v>
      </c>
      <c r="L16" s="1"/>
      <c r="M16" s="22">
        <v>-887.97</v>
      </c>
      <c r="N16" s="2"/>
    </row>
    <row r="17" spans="1:14" ht="12.75">
      <c r="A17" s="105"/>
      <c r="B17" s="16" t="s">
        <v>176</v>
      </c>
      <c r="C17" s="106">
        <v>14</v>
      </c>
      <c r="D17" s="106">
        <v>42</v>
      </c>
      <c r="E17" s="12">
        <f t="shared" si="0"/>
        <v>588</v>
      </c>
      <c r="F17" s="130"/>
      <c r="G17" s="1"/>
      <c r="H17" s="1"/>
      <c r="I17" s="13"/>
      <c r="J17" s="2"/>
      <c r="K17" s="2" t="s">
        <v>455</v>
      </c>
      <c r="M17" s="22">
        <v>-30</v>
      </c>
      <c r="N17" s="2"/>
    </row>
    <row r="18" spans="1:14" ht="12.75">
      <c r="A18" s="105"/>
      <c r="B18" s="16" t="s">
        <v>177</v>
      </c>
      <c r="C18" s="106">
        <v>10</v>
      </c>
      <c r="D18" s="106">
        <v>42</v>
      </c>
      <c r="E18" s="12">
        <v>420</v>
      </c>
      <c r="F18" s="128"/>
      <c r="G18" s="1"/>
      <c r="H18" s="1"/>
      <c r="I18" s="13"/>
      <c r="J18" s="2"/>
      <c r="M18" s="15">
        <f>SUM(M11:M17)</f>
        <v>-1537.97</v>
      </c>
      <c r="N18" s="1"/>
    </row>
    <row r="19" spans="1:14" ht="12.75">
      <c r="A19" s="105"/>
      <c r="B19" s="16" t="s">
        <v>178</v>
      </c>
      <c r="C19" s="106">
        <v>18</v>
      </c>
      <c r="D19" s="106">
        <v>42</v>
      </c>
      <c r="E19" s="12">
        <f t="shared" si="0"/>
        <v>756</v>
      </c>
      <c r="F19" s="130"/>
      <c r="G19" s="1"/>
      <c r="H19" s="1"/>
      <c r="I19" s="13"/>
      <c r="J19" s="2"/>
      <c r="K19" s="2" t="s">
        <v>26</v>
      </c>
      <c r="L19" s="1"/>
      <c r="M19" s="2"/>
      <c r="N19" s="1"/>
    </row>
    <row r="20" spans="1:14" ht="12.75">
      <c r="A20" s="105"/>
      <c r="B20" s="108" t="s">
        <v>187</v>
      </c>
      <c r="C20" s="23">
        <f>SUM(C9:C19)</f>
        <v>128</v>
      </c>
      <c r="D20" s="23"/>
      <c r="E20" s="24"/>
      <c r="F20" s="25">
        <f>SUM(E9:E19)</f>
        <v>5334</v>
      </c>
      <c r="G20" s="1"/>
      <c r="H20" s="1"/>
      <c r="I20" s="13"/>
      <c r="J20" s="2"/>
      <c r="K20" s="2" t="s">
        <v>14</v>
      </c>
      <c r="L20" s="1"/>
      <c r="M20" s="15">
        <v>0</v>
      </c>
      <c r="N20" s="1"/>
    </row>
    <row r="21" spans="1:14" ht="12.75">
      <c r="A21" s="1"/>
      <c r="B21" s="26"/>
      <c r="C21" s="26"/>
      <c r="D21" s="26"/>
      <c r="E21" s="27"/>
      <c r="F21" s="28"/>
      <c r="G21" s="1"/>
      <c r="H21" s="1"/>
      <c r="I21" s="13"/>
      <c r="J21" s="2"/>
      <c r="K21" s="2" t="s">
        <v>16</v>
      </c>
      <c r="L21" s="1"/>
      <c r="M21" s="15">
        <v>0</v>
      </c>
      <c r="N21" s="1"/>
    </row>
    <row r="22" spans="1:14" ht="12.75">
      <c r="A22" s="1"/>
      <c r="B22" s="11" t="s">
        <v>27</v>
      </c>
      <c r="C22" s="11"/>
      <c r="D22" s="11"/>
      <c r="E22" s="1"/>
      <c r="F22" s="12"/>
      <c r="G22" s="1"/>
      <c r="H22" s="1"/>
      <c r="I22" s="13"/>
      <c r="J22" s="2"/>
      <c r="K22" s="2" t="s">
        <v>18</v>
      </c>
      <c r="L22" s="1"/>
      <c r="M22" s="15">
        <v>0</v>
      </c>
      <c r="N22" s="1"/>
    </row>
    <row r="23" spans="1:14" ht="12.75">
      <c r="A23" s="1"/>
      <c r="G23" s="1"/>
      <c r="H23" s="1"/>
      <c r="I23" s="13"/>
      <c r="J23" s="1"/>
      <c r="K23" s="2" t="s">
        <v>20</v>
      </c>
      <c r="L23" s="1"/>
      <c r="M23" s="15">
        <v>0</v>
      </c>
      <c r="N23" s="1"/>
    </row>
    <row r="24" spans="1:14" ht="12.75">
      <c r="A24" s="1"/>
      <c r="B24" s="1"/>
      <c r="C24" s="23" t="s">
        <v>29</v>
      </c>
      <c r="D24" s="23"/>
      <c r="E24" s="24"/>
      <c r="F24" s="25"/>
      <c r="G24" s="1"/>
      <c r="H24" s="1"/>
      <c r="I24" s="13"/>
      <c r="J24" s="1"/>
      <c r="K24" s="2" t="s">
        <v>22</v>
      </c>
      <c r="L24" s="1"/>
      <c r="M24" s="15">
        <v>0</v>
      </c>
      <c r="N24" s="1"/>
    </row>
    <row r="25" spans="1:14" ht="12.75">
      <c r="A25" s="1"/>
      <c r="B25" s="1"/>
      <c r="C25" s="26"/>
      <c r="D25" s="26"/>
      <c r="E25" s="33"/>
      <c r="F25" s="10"/>
      <c r="G25" s="1"/>
      <c r="H25" s="1"/>
      <c r="I25" s="13"/>
      <c r="J25" s="1"/>
      <c r="K25" s="2" t="s">
        <v>454</v>
      </c>
      <c r="M25" s="15">
        <v>900</v>
      </c>
      <c r="N25" s="1"/>
    </row>
    <row r="26" spans="1:14" ht="12.75">
      <c r="A26" s="1"/>
      <c r="B26" s="26"/>
      <c r="C26" s="26"/>
      <c r="D26" s="26"/>
      <c r="E26" s="1"/>
      <c r="F26" s="27"/>
      <c r="G26" s="1"/>
      <c r="H26" s="1"/>
      <c r="I26" s="13"/>
      <c r="J26" s="1"/>
      <c r="K26" s="2" t="s">
        <v>455</v>
      </c>
      <c r="M26" s="15">
        <v>0</v>
      </c>
      <c r="N26" s="1"/>
    </row>
    <row r="27" spans="1:14" ht="12.75">
      <c r="A27" s="1"/>
      <c r="B27" s="30" t="s">
        <v>31</v>
      </c>
      <c r="C27" s="30"/>
      <c r="D27" s="30"/>
      <c r="E27" s="24"/>
      <c r="F27" s="31">
        <f>F20+F24</f>
        <v>5334</v>
      </c>
      <c r="G27" s="1"/>
      <c r="H27" s="1"/>
      <c r="I27" s="13"/>
      <c r="J27" s="1"/>
      <c r="K27" s="1"/>
      <c r="L27" s="1"/>
      <c r="M27" s="12">
        <f>SUM(M20:M26)</f>
        <v>900</v>
      </c>
      <c r="N27" s="1"/>
    </row>
    <row r="28" spans="1:14" ht="12.75">
      <c r="A28" s="1"/>
      <c r="B28" s="32"/>
      <c r="C28" s="32"/>
      <c r="D28" s="32"/>
      <c r="E28" s="33"/>
      <c r="F28" s="33"/>
      <c r="G28" s="1"/>
      <c r="H28" s="1"/>
      <c r="I28" s="13"/>
      <c r="J28" s="1"/>
      <c r="K28" s="1" t="s">
        <v>32</v>
      </c>
      <c r="L28" s="1"/>
      <c r="M28" s="1"/>
      <c r="N28" s="12">
        <f>M18+M27</f>
        <v>-637.97</v>
      </c>
    </row>
    <row r="29" spans="1:14" ht="15">
      <c r="A29" s="1"/>
      <c r="B29" s="34" t="s">
        <v>33</v>
      </c>
      <c r="C29" s="34"/>
      <c r="D29" s="34"/>
      <c r="E29" s="33"/>
      <c r="F29" s="1"/>
      <c r="G29" s="1"/>
      <c r="H29" s="1"/>
      <c r="I29" s="13"/>
      <c r="J29" s="2"/>
      <c r="K29" s="1"/>
      <c r="L29" s="1"/>
      <c r="M29" s="1"/>
      <c r="N29" s="12"/>
    </row>
    <row r="30" spans="1:14" ht="12.75">
      <c r="A30" s="1"/>
      <c r="B30" s="16" t="s">
        <v>506</v>
      </c>
      <c r="C30" s="16"/>
      <c r="D30" s="16"/>
      <c r="E30" s="12"/>
      <c r="F30" s="27">
        <v>387.97</v>
      </c>
      <c r="G30" s="35"/>
      <c r="H30" s="1"/>
      <c r="I30" s="13"/>
      <c r="J30" s="7" t="s">
        <v>35</v>
      </c>
      <c r="K30" s="8"/>
      <c r="L30" s="8"/>
      <c r="M30" s="8"/>
      <c r="N30" s="25">
        <f>N5+N7+N28</f>
        <v>6780.400000000001</v>
      </c>
    </row>
    <row r="31" spans="1:14" ht="12.75">
      <c r="A31" s="1"/>
      <c r="B31" s="16" t="s">
        <v>507</v>
      </c>
      <c r="C31" s="16"/>
      <c r="D31" s="16"/>
      <c r="E31" s="12"/>
      <c r="F31" s="1">
        <v>500</v>
      </c>
      <c r="G31" s="35"/>
      <c r="H31" s="1"/>
      <c r="I31" s="13"/>
      <c r="J31" s="1"/>
      <c r="K31" s="1"/>
      <c r="L31" s="1"/>
      <c r="M31" s="1"/>
      <c r="N31" s="1"/>
    </row>
    <row r="32" spans="1:14" ht="12.75">
      <c r="A32" s="1"/>
      <c r="B32" s="30" t="s">
        <v>36</v>
      </c>
      <c r="C32" s="30"/>
      <c r="D32" s="30"/>
      <c r="E32" s="24"/>
      <c r="F32" s="31">
        <f>SUM(F30:F31)</f>
        <v>887.97</v>
      </c>
      <c r="G32" s="35"/>
      <c r="H32" s="1"/>
      <c r="I32" s="36"/>
      <c r="J32" s="37"/>
      <c r="K32" s="37"/>
      <c r="L32" s="37"/>
      <c r="M32" s="37"/>
      <c r="N32" s="37"/>
    </row>
    <row r="33" spans="1:14" ht="12.75">
      <c r="A33" s="1"/>
      <c r="B33" s="38"/>
      <c r="C33" s="38"/>
      <c r="D33" s="38"/>
      <c r="E33" s="33"/>
      <c r="F33" s="35"/>
      <c r="G33" s="1"/>
      <c r="H33" s="1"/>
      <c r="I33" s="13"/>
      <c r="J33" s="1"/>
      <c r="K33" s="1"/>
      <c r="L33" s="1"/>
      <c r="M33" s="1"/>
      <c r="N33" s="1"/>
    </row>
    <row r="34" spans="1:14" ht="12.75">
      <c r="A34" s="1"/>
      <c r="B34" s="30" t="s">
        <v>37</v>
      </c>
      <c r="C34" s="30"/>
      <c r="D34" s="30"/>
      <c r="E34" s="24"/>
      <c r="F34" s="31"/>
      <c r="G34" s="31">
        <f>F27+F32</f>
        <v>6221.97</v>
      </c>
      <c r="H34" s="1"/>
      <c r="I34" s="13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3"/>
      <c r="J35" s="4" t="s">
        <v>38</v>
      </c>
      <c r="K35" s="1"/>
      <c r="L35" s="1"/>
      <c r="M35" s="1"/>
      <c r="N35" s="1"/>
    </row>
    <row r="36" spans="1:14" ht="15">
      <c r="A36" s="1"/>
      <c r="B36" s="6" t="s">
        <v>39</v>
      </c>
      <c r="C36" s="6"/>
      <c r="D36" s="6"/>
      <c r="E36" s="26"/>
      <c r="F36" s="33"/>
      <c r="G36" s="27"/>
      <c r="H36" s="1"/>
      <c r="I36" s="13"/>
      <c r="J36" s="39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3"/>
      <c r="J37" s="1" t="s">
        <v>40</v>
      </c>
      <c r="K37" s="40" t="s">
        <v>41</v>
      </c>
      <c r="L37" s="41" t="s">
        <v>179</v>
      </c>
      <c r="M37" s="41" t="s">
        <v>180</v>
      </c>
      <c r="N37" s="40" t="s">
        <v>42</v>
      </c>
    </row>
    <row r="38" spans="1:14" ht="12.75">
      <c r="A38" s="1"/>
      <c r="B38" s="11" t="s">
        <v>43</v>
      </c>
      <c r="C38" s="11"/>
      <c r="D38" s="11"/>
      <c r="E38" s="12"/>
      <c r="F38" s="1"/>
      <c r="G38" s="1"/>
      <c r="H38" s="1"/>
      <c r="I38" s="13"/>
      <c r="J38" s="42" t="s">
        <v>44</v>
      </c>
      <c r="K38" s="43">
        <v>4410</v>
      </c>
      <c r="L38" s="43">
        <v>150</v>
      </c>
      <c r="M38" s="43">
        <v>0</v>
      </c>
      <c r="N38" s="44">
        <f>K38+L38-M38</f>
        <v>4560</v>
      </c>
    </row>
    <row r="39" spans="1:14" ht="12.75">
      <c r="A39" s="1"/>
      <c r="B39" s="45" t="s">
        <v>256</v>
      </c>
      <c r="C39" s="16"/>
      <c r="D39" s="16"/>
      <c r="E39" s="15">
        <v>660</v>
      </c>
      <c r="F39" s="1"/>
      <c r="G39" s="1"/>
      <c r="H39" s="1"/>
      <c r="I39" s="13"/>
      <c r="J39" s="13" t="s">
        <v>46</v>
      </c>
      <c r="K39" s="43">
        <v>1640</v>
      </c>
      <c r="L39" s="43">
        <v>100</v>
      </c>
      <c r="M39" s="43">
        <f>Q39*-1</f>
        <v>0</v>
      </c>
      <c r="N39" s="46">
        <f>K39+L39-M39</f>
        <v>1740</v>
      </c>
    </row>
    <row r="40" spans="1:14" ht="12.75">
      <c r="A40" s="1"/>
      <c r="B40" s="16" t="s">
        <v>509</v>
      </c>
      <c r="C40" s="16"/>
      <c r="D40" s="16"/>
      <c r="E40" s="15">
        <v>660</v>
      </c>
      <c r="F40" s="1"/>
      <c r="G40" s="1"/>
      <c r="H40" s="1"/>
      <c r="I40" s="13"/>
      <c r="J40" s="13" t="s">
        <v>48</v>
      </c>
      <c r="K40" s="43">
        <v>1200</v>
      </c>
      <c r="L40" s="43">
        <v>40</v>
      </c>
      <c r="M40" s="43">
        <f>Q40*-1</f>
        <v>0</v>
      </c>
      <c r="N40" s="46">
        <f>K40+L40-M40</f>
        <v>1240</v>
      </c>
    </row>
    <row r="41" spans="1:14" ht="12.75">
      <c r="A41" s="1"/>
      <c r="B41" s="16" t="s">
        <v>555</v>
      </c>
      <c r="C41" s="16"/>
      <c r="D41" s="16"/>
      <c r="E41" s="15">
        <v>495</v>
      </c>
      <c r="F41" s="1"/>
      <c r="G41" s="1"/>
      <c r="H41" s="1"/>
      <c r="I41" s="13"/>
      <c r="J41" s="5" t="s">
        <v>50</v>
      </c>
      <c r="K41" s="47">
        <v>830</v>
      </c>
      <c r="L41" s="43">
        <v>330</v>
      </c>
      <c r="M41" s="43">
        <f>Q41*-1</f>
        <v>0</v>
      </c>
      <c r="N41" s="46">
        <v>1160</v>
      </c>
    </row>
    <row r="42" spans="1:14" ht="12.75">
      <c r="A42" s="1"/>
      <c r="B42" s="16" t="s">
        <v>510</v>
      </c>
      <c r="C42" s="16"/>
      <c r="D42" s="16"/>
      <c r="E42" s="15">
        <v>660</v>
      </c>
      <c r="F42" s="1"/>
      <c r="G42" s="1"/>
      <c r="H42" s="1"/>
      <c r="I42" s="13"/>
      <c r="J42" s="5" t="s">
        <v>52</v>
      </c>
      <c r="K42" s="47">
        <v>6775</v>
      </c>
      <c r="L42" s="47">
        <v>0</v>
      </c>
      <c r="M42" s="47">
        <f>Q42*-1</f>
        <v>0</v>
      </c>
      <c r="N42" s="96">
        <f>K42+L42-M42</f>
        <v>6775</v>
      </c>
    </row>
    <row r="43" spans="1:14" ht="12.75">
      <c r="A43" s="1"/>
      <c r="B43" s="16" t="s">
        <v>556</v>
      </c>
      <c r="C43" s="16"/>
      <c r="D43" s="16"/>
      <c r="E43" s="15">
        <v>495</v>
      </c>
      <c r="F43" s="1"/>
      <c r="G43" s="1"/>
      <c r="H43" s="1"/>
      <c r="I43" s="13"/>
      <c r="J43" s="5" t="s">
        <v>337</v>
      </c>
      <c r="K43" s="47">
        <v>694</v>
      </c>
      <c r="L43" s="143">
        <v>887.97</v>
      </c>
      <c r="M43" s="47">
        <v>900</v>
      </c>
      <c r="N43" s="96">
        <f>K43+L43-M43</f>
        <v>681.97</v>
      </c>
    </row>
    <row r="44" spans="1:14" ht="12.75">
      <c r="A44" s="1"/>
      <c r="B44" s="1"/>
      <c r="C44" s="16"/>
      <c r="D44" s="16"/>
      <c r="E44" s="15"/>
      <c r="F44" s="1"/>
      <c r="G44" s="1"/>
      <c r="H44" s="1"/>
      <c r="I44" s="13"/>
      <c r="J44" s="5" t="s">
        <v>338</v>
      </c>
      <c r="K44" s="47">
        <v>120</v>
      </c>
      <c r="L44" s="47">
        <v>30</v>
      </c>
      <c r="M44" s="47">
        <v>0</v>
      </c>
      <c r="N44" s="96">
        <f>K44+L44-M44</f>
        <v>150</v>
      </c>
    </row>
    <row r="45" spans="1:14" ht="12.75">
      <c r="A45" s="1"/>
      <c r="B45" s="1"/>
      <c r="C45" s="23" t="s">
        <v>57</v>
      </c>
      <c r="D45" s="23"/>
      <c r="E45" s="24"/>
      <c r="F45" s="25">
        <f>SUM(E39:E43)</f>
        <v>2970</v>
      </c>
      <c r="G45" s="1"/>
      <c r="H45" s="1"/>
      <c r="I45" s="13"/>
      <c r="J45" s="117" t="s">
        <v>54</v>
      </c>
      <c r="K45" s="98">
        <f>SUM(K38:K44)</f>
        <v>15669</v>
      </c>
      <c r="L45" s="98">
        <f>SUM(L38:L44)</f>
        <v>1537.97</v>
      </c>
      <c r="M45" s="98">
        <f>SUM(M38:M44)</f>
        <v>900</v>
      </c>
      <c r="N45" s="99">
        <f>SUM(N38:N44)</f>
        <v>16306.97</v>
      </c>
    </row>
    <row r="46" spans="1:14" ht="12.75">
      <c r="A46" s="1"/>
      <c r="B46" s="1"/>
      <c r="C46" s="1"/>
      <c r="D46" s="1"/>
      <c r="E46" s="1"/>
      <c r="F46" s="1"/>
      <c r="G46" s="1"/>
      <c r="H46" s="1"/>
      <c r="I46" s="13"/>
      <c r="J46" s="1"/>
      <c r="K46" s="1"/>
      <c r="L46" s="1"/>
      <c r="M46" s="1"/>
      <c r="N46" s="1"/>
    </row>
    <row r="47" spans="1:14" ht="12.75">
      <c r="A47" s="1"/>
      <c r="B47" s="11" t="s">
        <v>60</v>
      </c>
      <c r="C47" s="11"/>
      <c r="D47" s="11"/>
      <c r="E47" s="12"/>
      <c r="F47" s="1"/>
      <c r="G47" s="1"/>
      <c r="H47" s="1"/>
      <c r="I47" s="13"/>
      <c r="J47" s="16" t="s">
        <v>56</v>
      </c>
      <c r="K47" s="1"/>
      <c r="L47" s="1"/>
      <c r="M47" s="1"/>
      <c r="N47" s="1"/>
    </row>
    <row r="48" spans="1:14" ht="12.75">
      <c r="A48" s="1"/>
      <c r="B48" s="2" t="s">
        <v>62</v>
      </c>
      <c r="C48" s="2"/>
      <c r="D48" s="2"/>
      <c r="E48" s="12">
        <f>E123</f>
        <v>110</v>
      </c>
      <c r="F48" s="1"/>
      <c r="G48" s="1"/>
      <c r="H48" s="1"/>
      <c r="I48" s="13"/>
      <c r="J48" s="48" t="s">
        <v>193</v>
      </c>
      <c r="K48" s="1"/>
      <c r="L48" s="1"/>
      <c r="M48" s="1"/>
      <c r="N48" s="1"/>
    </row>
    <row r="49" spans="1:14" ht="12.75">
      <c r="A49" s="1"/>
      <c r="B49" s="2" t="s">
        <v>64</v>
      </c>
      <c r="C49" s="2"/>
      <c r="D49" s="2"/>
      <c r="E49" s="12">
        <f>E152</f>
        <v>118.9499999999999</v>
      </c>
      <c r="F49" s="1"/>
      <c r="G49" s="1"/>
      <c r="H49" s="1"/>
      <c r="I49" s="13"/>
      <c r="J49" s="48" t="s">
        <v>194</v>
      </c>
      <c r="K49" s="33"/>
      <c r="L49" s="33"/>
      <c r="M49" s="33"/>
      <c r="N49" s="33"/>
    </row>
    <row r="50" spans="1:14" ht="12.75">
      <c r="A50" s="1"/>
      <c r="B50" s="16" t="s">
        <v>66</v>
      </c>
      <c r="C50" s="16"/>
      <c r="D50" s="16"/>
      <c r="E50" s="12"/>
      <c r="F50" s="1"/>
      <c r="G50" s="1"/>
      <c r="H50" s="1"/>
      <c r="I50" s="13"/>
      <c r="J50" s="48" t="s">
        <v>195</v>
      </c>
      <c r="K50" s="1"/>
      <c r="L50" s="1"/>
      <c r="M50" s="1"/>
      <c r="N50" s="1"/>
    </row>
    <row r="51" spans="1:14" ht="12.75">
      <c r="A51" s="1"/>
      <c r="B51" s="1"/>
      <c r="C51" s="23" t="s">
        <v>259</v>
      </c>
      <c r="D51" s="23"/>
      <c r="E51" s="24"/>
      <c r="F51" s="25">
        <f>E48+E49</f>
        <v>228.9499999999999</v>
      </c>
      <c r="G51" s="1"/>
      <c r="H51" s="1"/>
      <c r="I51" s="13"/>
      <c r="J51" s="48" t="s">
        <v>342</v>
      </c>
      <c r="K51" s="16" t="s">
        <v>343</v>
      </c>
      <c r="L51" s="16"/>
      <c r="M51" s="16"/>
      <c r="N51" s="16"/>
    </row>
    <row r="52" spans="1:14" ht="12.75">
      <c r="A52" s="1"/>
      <c r="B52" s="50"/>
      <c r="C52" s="50"/>
      <c r="D52" s="50"/>
      <c r="E52" s="12"/>
      <c r="F52" s="1"/>
      <c r="G52" s="1"/>
      <c r="H52" s="1"/>
      <c r="I52" s="13"/>
      <c r="J52" s="48" t="s">
        <v>344</v>
      </c>
      <c r="K52" s="16" t="s">
        <v>343</v>
      </c>
      <c r="L52" s="16"/>
      <c r="M52" s="16"/>
      <c r="N52" s="16"/>
    </row>
    <row r="53" spans="1:14" ht="12.75">
      <c r="A53" s="1"/>
      <c r="B53" s="11" t="s">
        <v>68</v>
      </c>
      <c r="C53" s="11"/>
      <c r="D53" s="11"/>
      <c r="E53" s="12"/>
      <c r="F53" s="1"/>
      <c r="G53" s="1"/>
      <c r="H53" s="1"/>
      <c r="I53" s="13"/>
      <c r="J53" s="48" t="s">
        <v>542</v>
      </c>
      <c r="K53" s="16"/>
      <c r="L53" s="16"/>
      <c r="M53" s="16"/>
      <c r="N53" s="16"/>
    </row>
    <row r="54" spans="1:14" ht="12.75">
      <c r="A54" s="1"/>
      <c r="B54" s="2" t="s">
        <v>69</v>
      </c>
      <c r="C54" s="2"/>
      <c r="D54" s="2"/>
      <c r="E54" s="15">
        <f>K94</f>
        <v>255.81</v>
      </c>
      <c r="F54" s="1"/>
      <c r="G54" s="1"/>
      <c r="H54" s="1"/>
      <c r="I54" s="13"/>
      <c r="J54" s="48"/>
      <c r="K54" s="16"/>
      <c r="L54" s="16"/>
      <c r="M54" s="16"/>
      <c r="N54" s="16"/>
    </row>
    <row r="55" spans="1:14" ht="12.75">
      <c r="A55" s="1"/>
      <c r="B55" s="51" t="s">
        <v>552</v>
      </c>
      <c r="C55" s="51"/>
      <c r="D55" s="51"/>
      <c r="E55" s="15">
        <v>225.99</v>
      </c>
      <c r="F55" s="1"/>
      <c r="G55" s="1"/>
      <c r="H55" s="1"/>
      <c r="I55" s="36"/>
      <c r="J55" s="37"/>
      <c r="K55" s="37"/>
      <c r="L55" s="37"/>
      <c r="M55" s="37"/>
      <c r="N55" s="37"/>
    </row>
    <row r="56" spans="1:14" ht="12.75">
      <c r="A56" s="1"/>
      <c r="B56" s="1"/>
      <c r="C56" s="23" t="s">
        <v>72</v>
      </c>
      <c r="D56" s="23"/>
      <c r="E56" s="24"/>
      <c r="F56" s="52">
        <f>SUM(E54:E55)</f>
        <v>481.8</v>
      </c>
      <c r="G56" s="1"/>
      <c r="H56" s="1"/>
      <c r="I56" s="42"/>
      <c r="J56" s="1"/>
      <c r="K56" s="1"/>
      <c r="L56" s="1"/>
      <c r="M56" s="1" t="s">
        <v>223</v>
      </c>
      <c r="N56" s="1"/>
    </row>
    <row r="57" spans="1:14" ht="12.75">
      <c r="A57" s="1"/>
      <c r="B57" s="53"/>
      <c r="C57" s="53"/>
      <c r="D57" s="53"/>
      <c r="E57" s="27"/>
      <c r="F57" s="1"/>
      <c r="G57" s="1"/>
      <c r="H57" s="1"/>
      <c r="I57" s="13"/>
      <c r="J57" s="1"/>
      <c r="K57" s="1"/>
      <c r="L57" s="1"/>
      <c r="M57" s="1"/>
      <c r="N57" s="1"/>
    </row>
    <row r="58" spans="1:14" ht="15">
      <c r="A58" s="1"/>
      <c r="B58" s="55" t="s">
        <v>74</v>
      </c>
      <c r="C58" s="55"/>
      <c r="D58" s="55"/>
      <c r="E58" s="12"/>
      <c r="F58" s="1"/>
      <c r="G58" s="1"/>
      <c r="H58" s="1"/>
      <c r="I58" s="13"/>
      <c r="J58" s="4" t="s">
        <v>71</v>
      </c>
      <c r="K58" s="1"/>
      <c r="L58" s="1"/>
      <c r="M58" s="1"/>
      <c r="N58" s="1"/>
    </row>
    <row r="59" spans="1:14" ht="12.75">
      <c r="A59" s="1"/>
      <c r="B59" s="51" t="s">
        <v>75</v>
      </c>
      <c r="C59" s="51"/>
      <c r="D59" s="51"/>
      <c r="E59" s="12">
        <f>K108</f>
        <v>38</v>
      </c>
      <c r="F59" s="1"/>
      <c r="G59" s="1"/>
      <c r="H59" s="1"/>
      <c r="I59" s="13"/>
      <c r="J59" s="1"/>
      <c r="K59" s="1"/>
      <c r="L59" s="1"/>
      <c r="M59" s="1"/>
      <c r="N59" s="1"/>
    </row>
    <row r="60" spans="1:14" ht="12.75">
      <c r="A60" s="1"/>
      <c r="B60" s="51" t="s">
        <v>76</v>
      </c>
      <c r="C60" s="51"/>
      <c r="D60" s="51"/>
      <c r="E60" s="12">
        <f>K112</f>
        <v>415.98</v>
      </c>
      <c r="F60" s="1"/>
      <c r="G60" s="1"/>
      <c r="H60" s="1"/>
      <c r="I60" s="13"/>
      <c r="J60" s="54" t="s">
        <v>224</v>
      </c>
      <c r="K60" s="24"/>
      <c r="L60" s="121"/>
      <c r="M60" s="122">
        <v>198</v>
      </c>
      <c r="N60" s="1"/>
    </row>
    <row r="61" spans="1:14" ht="12.75">
      <c r="A61" s="1"/>
      <c r="B61" s="51" t="s">
        <v>77</v>
      </c>
      <c r="C61" s="51"/>
      <c r="D61" s="51"/>
      <c r="E61" s="15">
        <f>K114</f>
        <v>0</v>
      </c>
      <c r="F61" s="1"/>
      <c r="G61" s="1"/>
      <c r="H61" s="1"/>
      <c r="I61" s="13"/>
      <c r="J61" s="33"/>
      <c r="K61" s="33"/>
      <c r="L61" s="112"/>
      <c r="M61" s="112"/>
      <c r="N61" s="1"/>
    </row>
    <row r="62" spans="1:14" ht="12.75">
      <c r="A62" s="1"/>
      <c r="B62" s="16" t="s">
        <v>66</v>
      </c>
      <c r="C62" s="16"/>
      <c r="D62" s="16"/>
      <c r="E62" s="15"/>
      <c r="F62" s="1"/>
      <c r="G62" s="1"/>
      <c r="H62" s="1"/>
      <c r="I62" s="13"/>
      <c r="J62" s="33"/>
      <c r="K62" s="33"/>
      <c r="L62" s="123"/>
      <c r="M62" s="123"/>
      <c r="N62" s="1"/>
    </row>
    <row r="63" spans="1:14" ht="12.75">
      <c r="A63" s="1"/>
      <c r="B63" s="1"/>
      <c r="C63" s="23" t="s">
        <v>80</v>
      </c>
      <c r="D63" s="23"/>
      <c r="E63" s="24"/>
      <c r="F63" s="25">
        <f>SUM(E59:E61)</f>
        <v>453.98</v>
      </c>
      <c r="G63" s="1"/>
      <c r="H63" s="1"/>
      <c r="I63" s="36"/>
      <c r="J63" s="37"/>
      <c r="K63" s="37"/>
      <c r="L63" s="37"/>
      <c r="M63" s="37"/>
      <c r="N63" s="37"/>
    </row>
    <row r="64" spans="1:14" ht="12.75">
      <c r="A64" s="1"/>
      <c r="B64" s="1"/>
      <c r="C64" s="1"/>
      <c r="D64" s="1"/>
      <c r="E64" s="1"/>
      <c r="F64" s="1"/>
      <c r="G64" s="1"/>
      <c r="H64" s="1"/>
      <c r="I64" s="13"/>
      <c r="J64" s="1"/>
      <c r="K64" s="1"/>
      <c r="L64" s="1"/>
      <c r="M64" s="1"/>
      <c r="N64" s="33"/>
    </row>
    <row r="65" spans="1:14" ht="15">
      <c r="A65" s="1"/>
      <c r="B65" s="11" t="s">
        <v>82</v>
      </c>
      <c r="C65" s="11"/>
      <c r="D65" s="11"/>
      <c r="E65" s="12"/>
      <c r="F65" s="1"/>
      <c r="G65" s="1"/>
      <c r="H65" s="1"/>
      <c r="I65" s="13"/>
      <c r="J65" s="4" t="s">
        <v>79</v>
      </c>
      <c r="K65" s="1"/>
      <c r="L65" s="1"/>
      <c r="M65" s="1"/>
      <c r="N65" s="1"/>
    </row>
    <row r="66" spans="1:14" ht="12.75">
      <c r="A66" s="1"/>
      <c r="B66" s="16" t="s">
        <v>66</v>
      </c>
      <c r="C66" s="50"/>
      <c r="D66" s="50"/>
      <c r="E66" s="12"/>
      <c r="F66" s="1"/>
      <c r="G66" s="1"/>
      <c r="H66" s="1"/>
      <c r="I66" s="13"/>
      <c r="J66" s="1"/>
      <c r="K66" s="1"/>
      <c r="L66" s="1"/>
      <c r="M66" s="1"/>
      <c r="N66" s="1"/>
    </row>
    <row r="67" spans="1:14" ht="12.75">
      <c r="A67" s="1"/>
      <c r="B67" s="1"/>
      <c r="C67" s="23" t="s">
        <v>85</v>
      </c>
      <c r="D67" s="23"/>
      <c r="E67" s="24"/>
      <c r="F67" s="25">
        <f>K121</f>
        <v>183.03</v>
      </c>
      <c r="G67" s="1"/>
      <c r="H67" s="1"/>
      <c r="I67" s="13"/>
      <c r="J67" s="2" t="s">
        <v>81</v>
      </c>
      <c r="K67" s="33"/>
      <c r="L67" s="1"/>
      <c r="M67" s="1"/>
      <c r="N67" s="1"/>
    </row>
    <row r="68" spans="1:14" ht="12.75">
      <c r="A68" s="1"/>
      <c r="B68" s="26"/>
      <c r="C68" s="26"/>
      <c r="D68" s="26"/>
      <c r="E68" s="1"/>
      <c r="F68" s="27"/>
      <c r="G68" s="35"/>
      <c r="H68" s="1"/>
      <c r="I68" s="13"/>
      <c r="J68" s="56" t="s">
        <v>83</v>
      </c>
      <c r="K68" s="24"/>
      <c r="L68" s="57">
        <v>0</v>
      </c>
      <c r="M68" s="1"/>
      <c r="N68" s="1"/>
    </row>
    <row r="69" spans="1:14" ht="12.75">
      <c r="A69" s="1"/>
      <c r="B69" s="11" t="s">
        <v>87</v>
      </c>
      <c r="C69" s="11"/>
      <c r="D69" s="11"/>
      <c r="E69" s="12"/>
      <c r="F69" s="1"/>
      <c r="G69" s="1"/>
      <c r="H69" s="1"/>
      <c r="I69" s="13"/>
      <c r="J69" s="39" t="s">
        <v>84</v>
      </c>
      <c r="K69" s="1"/>
      <c r="L69" s="58">
        <f>SUM(L67:L68)</f>
        <v>0</v>
      </c>
      <c r="M69" s="1"/>
      <c r="N69" s="1"/>
    </row>
    <row r="70" spans="1:14" ht="12.75">
      <c r="A70" s="1"/>
      <c r="B70" s="16" t="s">
        <v>66</v>
      </c>
      <c r="C70" s="50"/>
      <c r="D70" s="50"/>
      <c r="E70" s="12"/>
      <c r="F70" s="1"/>
      <c r="G70" s="27"/>
      <c r="H70" s="1"/>
      <c r="I70" s="13"/>
      <c r="J70" s="1"/>
      <c r="K70" s="1"/>
      <c r="L70" s="1"/>
      <c r="M70" s="1"/>
      <c r="N70" s="1"/>
    </row>
    <row r="71" spans="1:14" ht="12.75">
      <c r="A71" s="1"/>
      <c r="B71" s="1"/>
      <c r="C71" s="23" t="s">
        <v>89</v>
      </c>
      <c r="D71" s="23"/>
      <c r="E71" s="24"/>
      <c r="F71" s="25">
        <f>K126</f>
        <v>0</v>
      </c>
      <c r="G71" s="27"/>
      <c r="H71" s="1"/>
      <c r="I71" s="13"/>
      <c r="J71" s="2" t="s">
        <v>86</v>
      </c>
      <c r="K71" s="33"/>
      <c r="L71" s="1"/>
      <c r="M71" s="1"/>
      <c r="N71" s="1"/>
    </row>
    <row r="72" spans="1:14" ht="12.75">
      <c r="A72" s="1"/>
      <c r="B72" s="50"/>
      <c r="C72" s="50"/>
      <c r="D72" s="50"/>
      <c r="E72" s="12"/>
      <c r="F72" s="1"/>
      <c r="G72" s="1"/>
      <c r="H72" s="1"/>
      <c r="I72" s="13"/>
      <c r="J72" s="56" t="s">
        <v>88</v>
      </c>
      <c r="K72" s="24"/>
      <c r="L72" s="57">
        <v>0</v>
      </c>
      <c r="M72" s="1"/>
      <c r="N72" s="1"/>
    </row>
    <row r="73" spans="1:14" ht="12.75">
      <c r="A73" s="1"/>
      <c r="B73" s="11" t="s">
        <v>90</v>
      </c>
      <c r="C73" s="11"/>
      <c r="D73" s="11"/>
      <c r="E73" s="1"/>
      <c r="F73" s="1"/>
      <c r="G73" s="1"/>
      <c r="H73" s="1"/>
      <c r="I73" s="13"/>
      <c r="J73" s="39" t="s">
        <v>84</v>
      </c>
      <c r="K73" s="33"/>
      <c r="L73" s="58">
        <f>SUM(L72)</f>
        <v>0</v>
      </c>
      <c r="M73" s="1"/>
      <c r="N73" s="1"/>
    </row>
    <row r="74" spans="1:14" ht="12.75">
      <c r="A74" s="1"/>
      <c r="B74" s="16" t="s">
        <v>66</v>
      </c>
      <c r="C74" s="50"/>
      <c r="D74" s="50"/>
      <c r="E74" s="1"/>
      <c r="F74" s="1"/>
      <c r="G74" s="1"/>
      <c r="H74" s="1"/>
      <c r="I74" s="13"/>
      <c r="J74" s="1"/>
      <c r="K74" s="1"/>
      <c r="L74" s="1"/>
      <c r="M74" s="1"/>
      <c r="N74" s="1"/>
    </row>
    <row r="75" spans="1:14" ht="12.75">
      <c r="A75" s="1"/>
      <c r="B75" s="1"/>
      <c r="C75" s="23" t="s">
        <v>91</v>
      </c>
      <c r="D75" s="23"/>
      <c r="E75" s="24"/>
      <c r="F75" s="25">
        <f>K137</f>
        <v>1158.98</v>
      </c>
      <c r="G75" s="1"/>
      <c r="H75" s="1"/>
      <c r="I75" s="36"/>
      <c r="J75" s="37"/>
      <c r="K75" s="37"/>
      <c r="L75" s="37"/>
      <c r="M75" s="37"/>
      <c r="N75" s="37"/>
    </row>
    <row r="76" spans="1:14" ht="12.75">
      <c r="A76" s="1"/>
      <c r="B76" s="1"/>
      <c r="C76" s="1"/>
      <c r="D76" s="1"/>
      <c r="E76" s="1"/>
      <c r="F76" s="1"/>
      <c r="G76" s="1"/>
      <c r="H76" s="1"/>
      <c r="I76" s="13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59"/>
      <c r="I77" s="13"/>
      <c r="J77" s="1"/>
      <c r="K77" s="1"/>
      <c r="L77" s="1"/>
      <c r="M77" s="1"/>
      <c r="N77" s="1"/>
    </row>
    <row r="78" spans="1:14" ht="12.75">
      <c r="A78" s="1"/>
      <c r="B78" s="30" t="s">
        <v>92</v>
      </c>
      <c r="C78" s="30"/>
      <c r="D78" s="30"/>
      <c r="E78" s="24"/>
      <c r="F78" s="25"/>
      <c r="G78" s="31">
        <f>F45+F51+F56+F63+F67+F71+F75</f>
        <v>5476.74</v>
      </c>
      <c r="H78" s="59"/>
      <c r="I78" s="13"/>
      <c r="J78" s="1"/>
      <c r="K78" s="1"/>
      <c r="L78" s="1"/>
      <c r="M78" s="1"/>
      <c r="N78" s="1"/>
    </row>
    <row r="79" spans="1:14" ht="12.75">
      <c r="A79" s="1"/>
      <c r="B79" s="26"/>
      <c r="C79" s="26"/>
      <c r="D79" s="26"/>
      <c r="E79" s="1"/>
      <c r="F79" s="10"/>
      <c r="G79" s="1"/>
      <c r="H79" s="1"/>
      <c r="I79" s="13"/>
      <c r="J79" s="1"/>
      <c r="K79" s="1"/>
      <c r="L79" s="1"/>
      <c r="M79" s="1"/>
      <c r="N79" s="1"/>
    </row>
    <row r="80" spans="1:14" ht="15">
      <c r="A80" s="1"/>
      <c r="B80" s="6" t="s">
        <v>93</v>
      </c>
      <c r="C80" s="6"/>
      <c r="D80" s="6"/>
      <c r="E80" s="1"/>
      <c r="F80" s="1"/>
      <c r="G80" s="60">
        <f>G34-G78</f>
        <v>745.2300000000005</v>
      </c>
      <c r="H80" s="1"/>
      <c r="I80" s="13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3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3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3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3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3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3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3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3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3"/>
      <c r="J89" s="1"/>
      <c r="K89" s="1"/>
      <c r="L89" s="1"/>
      <c r="M89" s="1"/>
      <c r="N89" s="1"/>
    </row>
    <row r="90" spans="1:14" ht="18">
      <c r="A90" s="1"/>
      <c r="B90" s="1"/>
      <c r="C90" s="4"/>
      <c r="D90" s="4"/>
      <c r="E90" s="1"/>
      <c r="F90" s="1"/>
      <c r="G90" s="3" t="s">
        <v>505</v>
      </c>
      <c r="H90" s="33"/>
      <c r="I90" s="61"/>
      <c r="J90" s="2"/>
      <c r="K90" s="2"/>
      <c r="L90" s="1"/>
      <c r="M90" s="1"/>
      <c r="N90" s="1"/>
    </row>
    <row r="91" spans="1:14" ht="18">
      <c r="A91" s="1"/>
      <c r="B91" s="4" t="s">
        <v>94</v>
      </c>
      <c r="C91" s="4"/>
      <c r="D91" s="4"/>
      <c r="E91" s="1"/>
      <c r="F91" s="1"/>
      <c r="G91" s="3"/>
      <c r="H91" s="33"/>
      <c r="I91" s="61"/>
      <c r="J91" s="2"/>
      <c r="K91" s="2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61"/>
      <c r="J92" s="2"/>
      <c r="K92" s="2"/>
      <c r="L92" s="1"/>
      <c r="M92" s="1"/>
      <c r="N92" s="1"/>
    </row>
    <row r="93" spans="1:14" ht="12.75">
      <c r="A93" s="39" t="s">
        <v>95</v>
      </c>
      <c r="B93" s="1"/>
      <c r="C93" s="1"/>
      <c r="D93" s="1"/>
      <c r="E93" s="1"/>
      <c r="F93" s="1"/>
      <c r="G93" s="39" t="s">
        <v>96</v>
      </c>
      <c r="H93" s="1"/>
      <c r="I93" s="1"/>
      <c r="J93" s="1"/>
      <c r="K93" s="1"/>
      <c r="L93" s="1"/>
      <c r="M93" s="1"/>
      <c r="N93" s="1"/>
    </row>
    <row r="94" spans="1:14" ht="12.75">
      <c r="A94" s="2" t="s">
        <v>97</v>
      </c>
      <c r="B94" s="1"/>
      <c r="C94" s="1"/>
      <c r="D94" s="1"/>
      <c r="E94" s="2"/>
      <c r="F94" s="1"/>
      <c r="G94" s="1"/>
      <c r="H94" s="62" t="s">
        <v>98</v>
      </c>
      <c r="I94" s="2"/>
      <c r="J94" s="1"/>
      <c r="K94" s="15">
        <v>255.81</v>
      </c>
      <c r="L94" s="1"/>
      <c r="M94" s="1"/>
      <c r="N94" s="1"/>
    </row>
    <row r="95" spans="1:14" ht="12.75">
      <c r="A95" s="2"/>
      <c r="B95" s="103">
        <v>39034</v>
      </c>
      <c r="C95" s="1" t="s">
        <v>99</v>
      </c>
      <c r="D95" s="1"/>
      <c r="E95" s="15">
        <v>20</v>
      </c>
      <c r="F95" s="1"/>
      <c r="G95" s="1"/>
      <c r="H95" s="1" t="s">
        <v>511</v>
      </c>
      <c r="I95" s="2"/>
      <c r="J95" s="1"/>
      <c r="K95" s="15">
        <v>210</v>
      </c>
      <c r="L95" s="1"/>
      <c r="M95" s="1"/>
      <c r="N95" s="1"/>
    </row>
    <row r="96" spans="1:14" ht="12.75">
      <c r="A96" s="2"/>
      <c r="B96" s="136">
        <v>39041</v>
      </c>
      <c r="C96" t="s">
        <v>99</v>
      </c>
      <c r="E96" s="137">
        <v>30</v>
      </c>
      <c r="F96" s="1"/>
      <c r="G96" s="1"/>
      <c r="H96" s="1" t="s">
        <v>225</v>
      </c>
      <c r="I96" s="2"/>
      <c r="J96" s="1"/>
      <c r="K96" s="15">
        <v>15.99</v>
      </c>
      <c r="L96" s="1"/>
      <c r="M96" s="1"/>
      <c r="N96" s="1"/>
    </row>
    <row r="97" spans="1:14" ht="12.75">
      <c r="A97" s="1"/>
      <c r="B97" s="136">
        <v>39048</v>
      </c>
      <c r="C97" t="s">
        <v>99</v>
      </c>
      <c r="E97" s="137">
        <v>30</v>
      </c>
      <c r="F97" s="1"/>
      <c r="G97" s="1"/>
      <c r="H97" s="1"/>
      <c r="I97" s="2"/>
      <c r="J97" s="1"/>
      <c r="K97" s="15"/>
      <c r="L97" s="1"/>
      <c r="M97" s="1"/>
      <c r="N97" s="1"/>
    </row>
    <row r="98" spans="1:14" ht="12.75">
      <c r="A98" s="1"/>
      <c r="B98" s="100"/>
      <c r="C98" s="1"/>
      <c r="D98" s="1"/>
      <c r="E98" s="12"/>
      <c r="F98" s="1"/>
      <c r="G98" s="2"/>
      <c r="H98" s="30" t="s">
        <v>101</v>
      </c>
      <c r="I98" s="30"/>
      <c r="J98" s="24"/>
      <c r="K98" s="31">
        <f>SUM(K94:K97)</f>
        <v>481.8</v>
      </c>
      <c r="L98" s="1"/>
      <c r="M98" s="1"/>
      <c r="N98" s="1"/>
    </row>
    <row r="99" spans="1:14" ht="12.75">
      <c r="A99" s="1"/>
      <c r="B99" s="100"/>
      <c r="C99" s="1"/>
      <c r="D99" s="1"/>
      <c r="E99" s="12"/>
      <c r="F99" s="1"/>
      <c r="G99" s="2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00"/>
      <c r="C100" s="1"/>
      <c r="D100" s="1"/>
      <c r="E100" s="15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63" t="s">
        <v>109</v>
      </c>
      <c r="C101" s="63"/>
      <c r="D101" s="63"/>
      <c r="E101" s="25">
        <f>SUM(E95:E100)</f>
        <v>80</v>
      </c>
      <c r="F101" s="1"/>
      <c r="G101" s="39" t="s">
        <v>102</v>
      </c>
      <c r="H101" s="1"/>
      <c r="I101" s="12"/>
      <c r="J101" s="1"/>
      <c r="K101" s="1"/>
      <c r="L101" s="1"/>
      <c r="M101" s="1"/>
      <c r="N101" s="1"/>
    </row>
    <row r="102" spans="1:14" ht="12.75">
      <c r="A102" s="1"/>
      <c r="B102" s="114"/>
      <c r="C102" s="114"/>
      <c r="D102" s="114"/>
      <c r="E102" s="10"/>
      <c r="F102" s="1"/>
      <c r="G102" s="39"/>
      <c r="H102" s="1"/>
      <c r="I102" s="12"/>
      <c r="J102" s="1"/>
      <c r="K102" s="1"/>
      <c r="L102" s="1"/>
      <c r="M102" s="1"/>
      <c r="N102" s="1"/>
    </row>
    <row r="103" spans="1:14" ht="12.75">
      <c r="A103" s="2" t="s">
        <v>513</v>
      </c>
      <c r="B103" s="1"/>
      <c r="C103" s="1"/>
      <c r="D103" s="1"/>
      <c r="E103" s="2"/>
      <c r="F103" s="1"/>
      <c r="G103" s="1" t="s">
        <v>103</v>
      </c>
      <c r="H103" s="1"/>
      <c r="I103" s="12"/>
      <c r="J103" s="1"/>
      <c r="K103" s="1"/>
      <c r="L103" s="1"/>
      <c r="M103" s="1"/>
      <c r="N103" s="1"/>
    </row>
    <row r="104" spans="1:14" ht="12.75">
      <c r="A104" s="2"/>
      <c r="B104" s="100">
        <v>39033</v>
      </c>
      <c r="C104" s="1" t="s">
        <v>219</v>
      </c>
      <c r="D104" s="1"/>
      <c r="E104" s="15">
        <v>10</v>
      </c>
      <c r="F104" s="1"/>
      <c r="G104" s="135" t="s">
        <v>516</v>
      </c>
      <c r="H104" t="s">
        <v>514</v>
      </c>
      <c r="K104">
        <v>20</v>
      </c>
      <c r="L104" s="1"/>
      <c r="M104" s="1"/>
      <c r="N104" s="1"/>
    </row>
    <row r="105" spans="1:14" ht="12.75">
      <c r="A105" s="1"/>
      <c r="B105" s="136">
        <v>39035</v>
      </c>
      <c r="C105" t="s">
        <v>219</v>
      </c>
      <c r="E105" s="137">
        <v>20</v>
      </c>
      <c r="F105" s="1"/>
      <c r="G105" s="144">
        <v>39043</v>
      </c>
      <c r="H105" t="s">
        <v>522</v>
      </c>
      <c r="K105">
        <v>18</v>
      </c>
      <c r="L105" s="1"/>
      <c r="M105" s="1"/>
      <c r="N105" s="1"/>
    </row>
    <row r="106" spans="1:14" ht="12.75">
      <c r="A106" s="2"/>
      <c r="B106" s="136"/>
      <c r="E106" s="137"/>
      <c r="F106" s="1"/>
      <c r="G106" s="100"/>
      <c r="H106" s="1"/>
      <c r="I106" s="1"/>
      <c r="J106" s="1"/>
      <c r="K106" s="12"/>
      <c r="L106" s="12"/>
      <c r="M106" s="1"/>
      <c r="N106" s="1"/>
    </row>
    <row r="107" spans="1:14" ht="12.75">
      <c r="A107" s="2"/>
      <c r="B107" s="136"/>
      <c r="E107" s="137"/>
      <c r="F107" s="1"/>
      <c r="G107" s="100"/>
      <c r="H107" s="1"/>
      <c r="I107" s="1"/>
      <c r="J107" s="1"/>
      <c r="K107" s="12"/>
      <c r="L107" s="12"/>
      <c r="M107" s="1"/>
      <c r="N107" s="1"/>
    </row>
    <row r="108" spans="1:14" ht="12.75">
      <c r="A108" s="2"/>
      <c r="B108" s="101"/>
      <c r="C108" s="2"/>
      <c r="D108" s="2"/>
      <c r="E108" s="15"/>
      <c r="F108" s="1"/>
      <c r="G108" s="1"/>
      <c r="H108" s="1"/>
      <c r="I108" s="63" t="s">
        <v>109</v>
      </c>
      <c r="J108" s="24"/>
      <c r="K108" s="52">
        <f>SUM(K104:K107)</f>
        <v>38</v>
      </c>
      <c r="L108" s="1"/>
      <c r="M108" s="1"/>
      <c r="N108" s="1"/>
    </row>
    <row r="109" spans="1:14" ht="12.75">
      <c r="A109" s="2"/>
      <c r="B109" s="101"/>
      <c r="C109" s="2"/>
      <c r="D109" s="2"/>
      <c r="E109" s="15"/>
      <c r="F109" s="1"/>
      <c r="G109" s="1" t="s">
        <v>119</v>
      </c>
      <c r="H109" s="1"/>
      <c r="I109" s="1"/>
      <c r="J109" s="1"/>
      <c r="K109" s="12"/>
      <c r="L109" s="1"/>
      <c r="M109" s="1"/>
      <c r="N109" s="1"/>
    </row>
    <row r="110" spans="1:14" ht="12.75">
      <c r="A110" s="1"/>
      <c r="B110" s="102"/>
      <c r="C110" s="2"/>
      <c r="D110" s="2"/>
      <c r="E110" s="15"/>
      <c r="F110" s="1"/>
      <c r="G110" s="1" t="s">
        <v>521</v>
      </c>
      <c r="I110" s="1"/>
      <c r="J110" s="1"/>
      <c r="K110" s="12">
        <v>355.98</v>
      </c>
      <c r="L110" s="1"/>
      <c r="M110" s="1"/>
      <c r="N110" s="1"/>
    </row>
    <row r="111" spans="1:14" ht="12.75">
      <c r="A111" s="1"/>
      <c r="B111" s="63" t="s">
        <v>109</v>
      </c>
      <c r="C111" s="63"/>
      <c r="D111" s="63"/>
      <c r="E111" s="25">
        <f>SUM(E104:E110)</f>
        <v>30</v>
      </c>
      <c r="F111" s="1"/>
      <c r="G111" s="1" t="s">
        <v>525</v>
      </c>
      <c r="I111" s="1"/>
      <c r="J111" s="1"/>
      <c r="K111" s="12">
        <v>60</v>
      </c>
      <c r="L111" s="1"/>
      <c r="M111" s="1"/>
      <c r="N111" s="1"/>
    </row>
    <row r="112" spans="1:14" ht="12.75">
      <c r="A112" s="1"/>
      <c r="B112" s="114"/>
      <c r="C112" s="114"/>
      <c r="D112" s="114"/>
      <c r="E112" s="10"/>
      <c r="F112" s="1"/>
      <c r="G112" s="1"/>
      <c r="H112" s="1"/>
      <c r="I112" s="63" t="s">
        <v>109</v>
      </c>
      <c r="J112" s="24"/>
      <c r="K112" s="52">
        <f>SUM(K110+K111)</f>
        <v>415.98</v>
      </c>
      <c r="L112" s="1"/>
      <c r="M112" s="1"/>
      <c r="N112" s="1"/>
    </row>
    <row r="113" spans="1:14" ht="12.75">
      <c r="A113" s="1" t="s">
        <v>117</v>
      </c>
      <c r="B113" s="114"/>
      <c r="C113" s="114"/>
      <c r="D113" s="114"/>
      <c r="E113" s="27"/>
      <c r="F113" s="1"/>
      <c r="G113" s="1" t="s">
        <v>518</v>
      </c>
      <c r="H113" s="102"/>
      <c r="I113" s="1"/>
      <c r="J113" s="1"/>
      <c r="K113" s="15"/>
      <c r="L113" s="1"/>
      <c r="M113" s="1"/>
      <c r="N113" s="1"/>
    </row>
    <row r="114" spans="1:14" ht="12.75">
      <c r="A114" s="1"/>
      <c r="B114" s="100"/>
      <c r="C114" s="1"/>
      <c r="D114" s="1"/>
      <c r="E114" s="12"/>
      <c r="F114" s="1"/>
      <c r="G114" s="1"/>
      <c r="H114" s="1"/>
      <c r="I114" s="63" t="s">
        <v>109</v>
      </c>
      <c r="J114" s="24"/>
      <c r="K114" s="52">
        <f>SUM(K113:K113)</f>
        <v>0</v>
      </c>
      <c r="L114" s="1"/>
      <c r="M114" s="1"/>
      <c r="N114" s="1"/>
    </row>
    <row r="115" spans="1:14" ht="12.75">
      <c r="A115" s="1"/>
      <c r="B115" s="100"/>
      <c r="C115" s="1"/>
      <c r="D115" s="1"/>
      <c r="E115" s="12"/>
      <c r="F115" s="1"/>
      <c r="G115" s="1"/>
      <c r="H115" s="64"/>
      <c r="I115" s="1"/>
      <c r="J115" s="1"/>
      <c r="K115" s="27"/>
      <c r="L115" s="1"/>
      <c r="M115" s="1"/>
      <c r="N115" s="1"/>
    </row>
    <row r="116" spans="1:14" ht="12.75">
      <c r="A116" s="1"/>
      <c r="B116" s="63" t="s">
        <v>109</v>
      </c>
      <c r="C116" s="63"/>
      <c r="D116" s="63"/>
      <c r="E116" s="52">
        <f>SUM(E114+E115)</f>
        <v>0</v>
      </c>
      <c r="F116" s="1"/>
      <c r="G116" s="1"/>
      <c r="H116" s="65" t="s">
        <v>125</v>
      </c>
      <c r="I116" s="24"/>
      <c r="J116" s="24"/>
      <c r="K116" s="31">
        <f>K108+K112+K114</f>
        <v>453.98</v>
      </c>
      <c r="L116" s="1"/>
      <c r="M116" s="1"/>
      <c r="N116" s="1"/>
    </row>
    <row r="117" spans="1:14" ht="12.75">
      <c r="A117" s="1"/>
      <c r="B117" s="114"/>
      <c r="C117" s="114"/>
      <c r="D117" s="114"/>
      <c r="E117" s="27"/>
      <c r="F117" s="1"/>
      <c r="G117" s="1"/>
      <c r="H117" s="125"/>
      <c r="I117" s="33"/>
      <c r="J117" s="33"/>
      <c r="K117" s="35"/>
      <c r="L117" s="1"/>
      <c r="M117" s="1"/>
      <c r="N117" s="1"/>
    </row>
    <row r="118" spans="1:14" ht="12.75">
      <c r="A118" s="1" t="s">
        <v>295</v>
      </c>
      <c r="B118" s="1"/>
      <c r="C118" s="1"/>
      <c r="D118" s="1"/>
      <c r="E118" s="1"/>
      <c r="F118" s="1"/>
      <c r="G118" s="39" t="s">
        <v>127</v>
      </c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00"/>
      <c r="C119" s="1"/>
      <c r="D119" s="1"/>
      <c r="E119" s="12"/>
      <c r="F119" s="1"/>
      <c r="G119" s="2"/>
      <c r="H119" s="2" t="s">
        <v>508</v>
      </c>
      <c r="I119" s="1"/>
      <c r="J119" s="1"/>
      <c r="K119" s="15">
        <v>103.03</v>
      </c>
      <c r="L119" s="1"/>
      <c r="M119" s="1"/>
      <c r="N119" s="1"/>
    </row>
    <row r="120" spans="1:14" ht="12.75">
      <c r="A120" s="1"/>
      <c r="B120" s="100"/>
      <c r="C120" s="1"/>
      <c r="D120" s="1"/>
      <c r="E120" s="12"/>
      <c r="F120" s="1"/>
      <c r="G120" s="1"/>
      <c r="H120" s="1" t="s">
        <v>512</v>
      </c>
      <c r="I120" s="1"/>
      <c r="J120" s="1"/>
      <c r="K120" s="1">
        <v>80</v>
      </c>
      <c r="L120" s="1"/>
      <c r="M120" s="1"/>
      <c r="N120" s="1"/>
    </row>
    <row r="121" spans="1:14" ht="12.75">
      <c r="A121" s="1"/>
      <c r="B121" s="63" t="s">
        <v>109</v>
      </c>
      <c r="C121" s="63"/>
      <c r="D121" s="63"/>
      <c r="E121" s="52">
        <f>SUM(E119+E120)</f>
        <v>0</v>
      </c>
      <c r="F121" s="1"/>
      <c r="G121" s="1"/>
      <c r="H121" s="65" t="s">
        <v>129</v>
      </c>
      <c r="I121" s="24"/>
      <c r="J121" s="24"/>
      <c r="K121" s="31">
        <f>SUM(K119:K120)</f>
        <v>183.03</v>
      </c>
      <c r="L121" s="1"/>
      <c r="M121" s="1"/>
      <c r="N121" s="1"/>
    </row>
    <row r="122" spans="1:14" ht="12.75">
      <c r="A122" s="1"/>
      <c r="B122" s="1"/>
      <c r="C122" s="1"/>
      <c r="D122" s="1"/>
      <c r="E122" s="12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30" t="s">
        <v>122</v>
      </c>
      <c r="C123" s="30"/>
      <c r="D123" s="30"/>
      <c r="E123" s="31">
        <f>E101+E111+E116+E121</f>
        <v>110</v>
      </c>
      <c r="F123" s="1"/>
      <c r="G123" s="11" t="s">
        <v>131</v>
      </c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02"/>
      <c r="H124" s="1"/>
      <c r="I124" s="1"/>
      <c r="J124" s="1"/>
      <c r="K124" s="12"/>
      <c r="L124" s="1"/>
      <c r="M124" s="1"/>
      <c r="N124" s="1"/>
    </row>
    <row r="125" spans="1:14" ht="12.75">
      <c r="A125" s="39" t="s">
        <v>123</v>
      </c>
      <c r="B125" s="1"/>
      <c r="C125" s="1"/>
      <c r="D125" s="1"/>
      <c r="E125" s="1"/>
      <c r="F125" s="1"/>
      <c r="G125" s="136"/>
      <c r="H125" s="1"/>
      <c r="L125" s="1"/>
      <c r="M125" s="1"/>
      <c r="N125" s="1"/>
    </row>
    <row r="126" spans="1:14" ht="12.75">
      <c r="A126" s="1"/>
      <c r="B126" s="100">
        <v>39030</v>
      </c>
      <c r="C126" t="s">
        <v>519</v>
      </c>
      <c r="D126" s="1"/>
      <c r="E126" s="12">
        <v>65.35</v>
      </c>
      <c r="F126" s="1"/>
      <c r="G126" s="2"/>
      <c r="H126" s="65" t="s">
        <v>134</v>
      </c>
      <c r="I126" s="24"/>
      <c r="J126" s="24"/>
      <c r="K126" s="31">
        <f>SUM(K124:K125)</f>
        <v>0</v>
      </c>
      <c r="L126" s="1"/>
      <c r="M126" s="1"/>
      <c r="N126" s="1"/>
    </row>
    <row r="127" spans="1:14" ht="12.75">
      <c r="A127" s="1"/>
      <c r="B127" s="102">
        <v>39022</v>
      </c>
      <c r="C127" s="1" t="s">
        <v>126</v>
      </c>
      <c r="D127" s="1"/>
      <c r="E127" s="12">
        <v>2.5</v>
      </c>
      <c r="F127" s="1"/>
      <c r="G127" s="2"/>
      <c r="H127" s="125"/>
      <c r="I127" s="33"/>
      <c r="J127" s="33"/>
      <c r="K127" s="35"/>
      <c r="L127" s="1"/>
      <c r="M127" s="1"/>
      <c r="N127" s="1"/>
    </row>
    <row r="128" spans="1:14" ht="12.75">
      <c r="A128" s="1"/>
      <c r="B128" s="136">
        <v>39030</v>
      </c>
      <c r="C128" t="s">
        <v>242</v>
      </c>
      <c r="E128" s="137">
        <v>1.05</v>
      </c>
      <c r="F128" s="1"/>
      <c r="G128" s="39" t="s">
        <v>135</v>
      </c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02">
        <v>39030</v>
      </c>
      <c r="C129" s="1" t="s">
        <v>520</v>
      </c>
      <c r="D129" s="1"/>
      <c r="E129" s="12">
        <v>10</v>
      </c>
      <c r="F129" s="1"/>
      <c r="G129" s="18" t="s">
        <v>544</v>
      </c>
      <c r="H129" s="2" t="s">
        <v>458</v>
      </c>
      <c r="I129" s="2"/>
      <c r="J129" s="2"/>
      <c r="K129" s="2">
        <v>900</v>
      </c>
      <c r="L129" s="1"/>
      <c r="M129" s="1"/>
      <c r="N129" s="1"/>
    </row>
    <row r="130" spans="1:14" ht="12.75">
      <c r="A130" s="1"/>
      <c r="B130" s="102">
        <v>39031</v>
      </c>
      <c r="C130" s="1" t="s">
        <v>133</v>
      </c>
      <c r="D130" s="1"/>
      <c r="E130" s="12">
        <v>1.1</v>
      </c>
      <c r="F130" s="1"/>
      <c r="G130" s="103">
        <v>39037</v>
      </c>
      <c r="H130" s="1" t="s">
        <v>141</v>
      </c>
      <c r="I130" s="1"/>
      <c r="J130" s="1"/>
      <c r="K130" s="12">
        <v>23.6</v>
      </c>
      <c r="L130" s="1"/>
      <c r="M130" s="1"/>
      <c r="N130" s="1"/>
    </row>
    <row r="131" spans="1:14" ht="12.75">
      <c r="A131" s="1"/>
      <c r="B131" s="102">
        <v>39031</v>
      </c>
      <c r="C131" s="1" t="s">
        <v>133</v>
      </c>
      <c r="D131" s="1"/>
      <c r="E131" s="12">
        <v>1.1</v>
      </c>
      <c r="F131" s="1"/>
      <c r="G131" s="136">
        <v>39043</v>
      </c>
      <c r="H131" s="1" t="s">
        <v>524</v>
      </c>
      <c r="K131" s="137">
        <v>7.85</v>
      </c>
      <c r="L131" s="1"/>
      <c r="M131" s="1"/>
      <c r="N131" s="1"/>
    </row>
    <row r="132" spans="1:14" ht="12.75">
      <c r="A132" s="1"/>
      <c r="B132" s="102">
        <v>39034</v>
      </c>
      <c r="C132" s="1" t="s">
        <v>130</v>
      </c>
      <c r="D132" s="1"/>
      <c r="E132" s="12">
        <v>1.1</v>
      </c>
      <c r="F132" s="1"/>
      <c r="G132" s="136">
        <v>39044</v>
      </c>
      <c r="H132" t="s">
        <v>523</v>
      </c>
      <c r="K132" s="137">
        <v>20</v>
      </c>
      <c r="L132" s="1"/>
      <c r="M132" s="1"/>
      <c r="N132" s="1"/>
    </row>
    <row r="133" spans="1:14" ht="12.75">
      <c r="A133" s="1"/>
      <c r="B133" s="102">
        <v>39035</v>
      </c>
      <c r="C133" s="1" t="s">
        <v>130</v>
      </c>
      <c r="D133" s="1"/>
      <c r="E133" s="12">
        <v>1.1</v>
      </c>
      <c r="F133" s="1"/>
      <c r="G133" s="103">
        <v>39045</v>
      </c>
      <c r="H133" s="1" t="s">
        <v>515</v>
      </c>
      <c r="I133" s="1"/>
      <c r="J133" s="1"/>
      <c r="K133" s="12">
        <v>11.45</v>
      </c>
      <c r="L133" s="1"/>
      <c r="M133" s="1"/>
      <c r="N133" s="1"/>
    </row>
    <row r="134" spans="1:14" ht="12.75">
      <c r="A134" s="1"/>
      <c r="B134" s="102">
        <v>39036</v>
      </c>
      <c r="C134" s="1" t="s">
        <v>133</v>
      </c>
      <c r="D134" s="1"/>
      <c r="E134" s="12">
        <v>1.1</v>
      </c>
      <c r="F134" s="1"/>
      <c r="G134" s="103">
        <v>39044</v>
      </c>
      <c r="H134" s="1" t="s">
        <v>526</v>
      </c>
      <c r="I134" s="1"/>
      <c r="J134" s="1"/>
      <c r="K134" s="12">
        <v>3.6</v>
      </c>
      <c r="L134" s="1"/>
      <c r="M134" s="1"/>
      <c r="N134" s="1"/>
    </row>
    <row r="135" spans="1:14" ht="12.75">
      <c r="A135" s="1"/>
      <c r="B135" s="102">
        <v>39036</v>
      </c>
      <c r="C135" s="1" t="s">
        <v>130</v>
      </c>
      <c r="D135" s="1"/>
      <c r="E135" s="12">
        <v>1.1</v>
      </c>
      <c r="F135" s="1"/>
      <c r="G135" s="100">
        <v>39048</v>
      </c>
      <c r="H135" s="1" t="s">
        <v>517</v>
      </c>
      <c r="I135" s="1"/>
      <c r="J135" s="1"/>
      <c r="K135" s="12">
        <v>3.1</v>
      </c>
      <c r="L135" s="1"/>
      <c r="M135" s="1"/>
      <c r="N135" s="1"/>
    </row>
    <row r="136" spans="1:14" ht="12.75">
      <c r="A136" s="1"/>
      <c r="B136" s="102">
        <v>39037</v>
      </c>
      <c r="C136" s="1" t="s">
        <v>147</v>
      </c>
      <c r="D136" s="1"/>
      <c r="E136" s="12">
        <v>3.05</v>
      </c>
      <c r="F136" s="1"/>
      <c r="G136" s="136">
        <v>39049</v>
      </c>
      <c r="H136" s="1" t="s">
        <v>539</v>
      </c>
      <c r="K136" s="12">
        <v>189.38</v>
      </c>
      <c r="L136" s="1"/>
      <c r="M136" s="1"/>
      <c r="N136" s="1"/>
    </row>
    <row r="137" spans="1:14" ht="12.75">
      <c r="A137" s="1"/>
      <c r="B137" s="102">
        <v>39037</v>
      </c>
      <c r="C137" s="1" t="s">
        <v>527</v>
      </c>
      <c r="D137" s="1"/>
      <c r="E137" s="12">
        <v>1.1</v>
      </c>
      <c r="F137" s="1"/>
      <c r="G137" s="1"/>
      <c r="H137" s="65" t="s">
        <v>144</v>
      </c>
      <c r="I137" s="24"/>
      <c r="J137" s="24"/>
      <c r="K137" s="31">
        <f>SUM(K129:K136)</f>
        <v>1158.98</v>
      </c>
      <c r="L137" s="1"/>
      <c r="M137" s="1"/>
      <c r="N137" s="1"/>
    </row>
    <row r="138" spans="1:14" ht="12.75">
      <c r="A138" s="1"/>
      <c r="B138" s="102">
        <v>39038</v>
      </c>
      <c r="C138" s="1" t="s">
        <v>148</v>
      </c>
      <c r="D138" s="1"/>
      <c r="E138" s="12">
        <v>3.05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02">
        <v>39041</v>
      </c>
      <c r="C139" s="1" t="s">
        <v>130</v>
      </c>
      <c r="D139" s="1"/>
      <c r="E139" s="12">
        <v>1.1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02">
        <v>39042</v>
      </c>
      <c r="C140" s="1" t="s">
        <v>147</v>
      </c>
      <c r="D140" s="1"/>
      <c r="E140" s="12">
        <v>3.05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02">
        <v>39042</v>
      </c>
      <c r="C141" s="1" t="s">
        <v>133</v>
      </c>
      <c r="D141" s="1"/>
      <c r="E141" s="12">
        <v>1.1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02">
        <v>39044</v>
      </c>
      <c r="C142" s="1" t="s">
        <v>126</v>
      </c>
      <c r="D142" s="1"/>
      <c r="E142" s="12">
        <v>2.5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02">
        <v>39044</v>
      </c>
      <c r="C143" s="1" t="s">
        <v>126</v>
      </c>
      <c r="D143" s="1"/>
      <c r="E143" s="12">
        <v>2.5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02">
        <v>39048</v>
      </c>
      <c r="C144" s="1" t="s">
        <v>130</v>
      </c>
      <c r="D144" s="1"/>
      <c r="E144" s="12">
        <v>1.1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02">
        <v>39049</v>
      </c>
      <c r="C145" s="1" t="s">
        <v>126</v>
      </c>
      <c r="D145" s="1"/>
      <c r="E145" s="12">
        <v>2.5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02">
        <v>39049</v>
      </c>
      <c r="C146" s="1" t="s">
        <v>133</v>
      </c>
      <c r="D146" s="1"/>
      <c r="E146" s="12">
        <v>1.1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02">
        <v>39049</v>
      </c>
      <c r="C147" s="1" t="s">
        <v>147</v>
      </c>
      <c r="D147" s="1"/>
      <c r="E147" s="12">
        <v>3.05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02">
        <v>39050</v>
      </c>
      <c r="C148" s="1" t="s">
        <v>242</v>
      </c>
      <c r="D148" s="1"/>
      <c r="E148" s="12">
        <v>1.05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02">
        <v>39051</v>
      </c>
      <c r="C149" s="1" t="s">
        <v>133</v>
      </c>
      <c r="D149" s="1"/>
      <c r="E149" s="12">
        <v>1.1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36">
        <v>39051</v>
      </c>
      <c r="C150" s="1" t="s">
        <v>147</v>
      </c>
      <c r="E150" s="12">
        <v>3.05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36">
        <v>39051</v>
      </c>
      <c r="C151" s="1" t="s">
        <v>147</v>
      </c>
      <c r="E151" s="12">
        <v>3.05</v>
      </c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30" t="s">
        <v>150</v>
      </c>
      <c r="C152" s="30"/>
      <c r="D152" s="30"/>
      <c r="E152" s="31">
        <f>SUM(E126:E151)</f>
        <v>118.9499999999999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3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33"/>
      <c r="H157" s="33"/>
      <c r="I157" s="33"/>
      <c r="J157" s="33"/>
      <c r="K157" s="33"/>
      <c r="L157" s="33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40"/>
      <c r="H158" s="125"/>
      <c r="I158" s="33"/>
      <c r="J158" s="33"/>
      <c r="K158" s="33"/>
      <c r="L158" s="33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33"/>
      <c r="H159" s="33"/>
      <c r="I159" s="33"/>
      <c r="J159" s="33"/>
      <c r="K159" s="27"/>
      <c r="L159" s="33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33"/>
      <c r="H160" s="33"/>
      <c r="I160" s="33"/>
      <c r="J160" s="33"/>
      <c r="K160" s="27"/>
      <c r="L160" s="33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41"/>
      <c r="H161" s="33"/>
      <c r="I161" s="33"/>
      <c r="J161" s="33"/>
      <c r="K161" s="27"/>
      <c r="L161" s="33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33"/>
      <c r="H162" s="33"/>
      <c r="I162" s="33"/>
      <c r="J162" s="33"/>
      <c r="K162" s="27"/>
      <c r="L162" s="33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3"/>
      <c r="H163" s="33"/>
      <c r="I163" s="33"/>
      <c r="J163" s="33"/>
      <c r="K163" s="27"/>
      <c r="L163" s="33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3"/>
      <c r="H164" s="33"/>
      <c r="I164" s="33"/>
      <c r="J164" s="33"/>
      <c r="K164" s="27"/>
      <c r="L164" s="33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3"/>
      <c r="H165" s="33"/>
      <c r="I165" s="33"/>
      <c r="J165" s="33"/>
      <c r="K165" s="27"/>
      <c r="L165" s="33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3"/>
      <c r="H166" s="33"/>
      <c r="I166" s="33"/>
      <c r="J166" s="33"/>
      <c r="K166" s="27"/>
      <c r="L166" s="33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3"/>
      <c r="H167" s="33"/>
      <c r="I167" s="33"/>
      <c r="J167" s="33"/>
      <c r="K167" s="27"/>
      <c r="L167" s="33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3"/>
      <c r="H168" s="33"/>
      <c r="I168" s="33"/>
      <c r="J168" s="33"/>
      <c r="K168" s="27"/>
      <c r="L168" s="33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3"/>
      <c r="H169" s="33"/>
      <c r="I169" s="33"/>
      <c r="J169" s="33"/>
      <c r="K169" s="27"/>
      <c r="L169" s="33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3"/>
      <c r="H170" s="33"/>
      <c r="I170" s="33"/>
      <c r="J170" s="33"/>
      <c r="K170" s="27"/>
      <c r="L170" s="33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3"/>
      <c r="H171" s="33"/>
      <c r="I171" s="33"/>
      <c r="J171" s="33"/>
      <c r="K171" s="27"/>
      <c r="L171" s="33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3"/>
      <c r="H172" s="33"/>
      <c r="I172" s="33"/>
      <c r="J172" s="33"/>
      <c r="K172" s="33"/>
      <c r="L172" s="33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33"/>
      <c r="H173" s="33"/>
      <c r="I173" s="33"/>
      <c r="J173" s="33"/>
      <c r="K173" s="33"/>
      <c r="L173" s="33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33"/>
      <c r="H174" s="33"/>
      <c r="I174" s="33"/>
      <c r="J174" s="33"/>
      <c r="K174" s="33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">
      <c r="A180" s="1"/>
      <c r="B180" s="2"/>
      <c r="C180" s="1"/>
      <c r="D180" s="1"/>
      <c r="E180" s="12"/>
      <c r="F180" s="1"/>
      <c r="G180" s="3" t="s">
        <v>505</v>
      </c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2"/>
      <c r="C181" s="1"/>
      <c r="D181" s="1"/>
      <c r="E181" s="12"/>
      <c r="F181" s="1"/>
      <c r="H181" s="1"/>
      <c r="I181" s="1"/>
      <c r="J181" s="1"/>
      <c r="K181" s="1"/>
      <c r="L181" s="1"/>
      <c r="M181" s="1"/>
      <c r="N181" s="1"/>
    </row>
    <row r="182" spans="1:14" ht="15">
      <c r="A182" s="1"/>
      <c r="B182" s="66" t="s">
        <v>151</v>
      </c>
      <c r="C182" s="61"/>
      <c r="D182" s="61"/>
      <c r="E182" s="67"/>
      <c r="F182" s="67"/>
      <c r="G182" s="61"/>
      <c r="H182" s="61"/>
      <c r="I182" s="61"/>
      <c r="J182" s="1"/>
      <c r="K182" s="1"/>
      <c r="L182" s="1"/>
      <c r="M182" s="1"/>
      <c r="N182" s="1"/>
    </row>
    <row r="183" spans="1:14" ht="15">
      <c r="A183" s="1"/>
      <c r="B183" s="68"/>
      <c r="C183" s="61"/>
      <c r="D183" s="61"/>
      <c r="E183" s="67"/>
      <c r="F183" s="67"/>
      <c r="G183" s="61"/>
      <c r="H183" s="61"/>
      <c r="I183" s="61"/>
      <c r="J183" s="1"/>
      <c r="K183" s="1"/>
      <c r="L183" s="1"/>
      <c r="M183" s="1"/>
      <c r="N183" s="1"/>
    </row>
    <row r="184" spans="1:14" ht="15">
      <c r="A184" s="1"/>
      <c r="B184" s="61"/>
      <c r="C184" s="61"/>
      <c r="D184" s="61"/>
      <c r="E184" s="61"/>
      <c r="F184" s="61"/>
      <c r="G184" s="61"/>
      <c r="H184" s="61"/>
      <c r="I184" s="61"/>
      <c r="J184" s="1"/>
      <c r="K184" s="1"/>
      <c r="L184" s="1"/>
      <c r="M184" s="1"/>
      <c r="N184" s="1"/>
    </row>
    <row r="185" spans="1:14" ht="15">
      <c r="A185" s="1"/>
      <c r="B185" s="61" t="s">
        <v>3</v>
      </c>
      <c r="C185" s="61"/>
      <c r="D185" s="61"/>
      <c r="E185" s="61"/>
      <c r="F185" s="61"/>
      <c r="G185" s="61"/>
      <c r="H185" s="61"/>
      <c r="I185" s="61"/>
      <c r="J185" s="1"/>
      <c r="K185" s="1"/>
      <c r="L185" s="1"/>
      <c r="M185" s="1"/>
      <c r="N185" s="1"/>
    </row>
    <row r="186" spans="1:14" ht="15">
      <c r="A186" s="1"/>
      <c r="B186" s="61" t="s">
        <v>5</v>
      </c>
      <c r="C186" s="61"/>
      <c r="D186" s="61"/>
      <c r="E186" s="60"/>
      <c r="F186" s="1"/>
      <c r="G186" s="69">
        <f>F20</f>
        <v>5334</v>
      </c>
      <c r="H186" s="70"/>
      <c r="I186" s="61"/>
      <c r="J186" s="1"/>
      <c r="K186" s="1"/>
      <c r="L186" s="1"/>
      <c r="M186" s="1"/>
      <c r="N186" s="1"/>
    </row>
    <row r="187" spans="1:14" ht="15">
      <c r="A187" s="1"/>
      <c r="B187" s="61" t="s">
        <v>27</v>
      </c>
      <c r="C187" s="61"/>
      <c r="D187" s="61"/>
      <c r="E187" s="60"/>
      <c r="F187" s="1"/>
      <c r="G187" s="71">
        <f>F24</f>
        <v>0</v>
      </c>
      <c r="H187" s="69">
        <f>SUM(G186:G187)</f>
        <v>5334</v>
      </c>
      <c r="I187" s="61"/>
      <c r="J187" s="1"/>
      <c r="K187" s="1"/>
      <c r="L187" s="1"/>
      <c r="M187" s="1"/>
      <c r="N187" s="1"/>
    </row>
    <row r="188" spans="1:14" ht="15">
      <c r="A188" s="1"/>
      <c r="B188" s="61"/>
      <c r="C188" s="61"/>
      <c r="D188" s="61"/>
      <c r="E188" s="60"/>
      <c r="F188" s="1"/>
      <c r="G188" s="72"/>
      <c r="H188" s="70"/>
      <c r="I188" s="61"/>
      <c r="J188" s="1"/>
      <c r="K188" s="1"/>
      <c r="L188" s="1"/>
      <c r="M188" s="1"/>
      <c r="N188" s="1"/>
    </row>
    <row r="189" spans="1:14" ht="15">
      <c r="A189" s="1"/>
      <c r="B189" s="61" t="s">
        <v>33</v>
      </c>
      <c r="C189" s="61"/>
      <c r="D189" s="61"/>
      <c r="E189" s="60"/>
      <c r="F189" s="1"/>
      <c r="G189" s="72"/>
      <c r="H189" s="70"/>
      <c r="I189" s="61"/>
      <c r="J189" s="1"/>
      <c r="K189" s="1"/>
      <c r="L189" s="1"/>
      <c r="M189" s="1"/>
      <c r="N189" s="1"/>
    </row>
    <row r="190" spans="1:14" ht="15">
      <c r="A190" s="1"/>
      <c r="B190" s="61" t="s">
        <v>218</v>
      </c>
      <c r="C190" s="61"/>
      <c r="D190" s="61"/>
      <c r="E190" s="60"/>
      <c r="F190" s="1"/>
      <c r="G190" s="70"/>
      <c r="H190" s="69">
        <f>F32</f>
        <v>887.97</v>
      </c>
      <c r="I190" s="61"/>
      <c r="J190" s="1"/>
      <c r="K190" s="1"/>
      <c r="L190" s="1"/>
      <c r="M190" s="1"/>
      <c r="N190" s="1"/>
    </row>
    <row r="191" spans="1:14" ht="15">
      <c r="A191" s="1"/>
      <c r="B191" s="61"/>
      <c r="C191" s="61"/>
      <c r="D191" s="61"/>
      <c r="E191" s="60"/>
      <c r="F191" s="1"/>
      <c r="G191" s="69"/>
      <c r="H191" s="70"/>
      <c r="I191" s="61"/>
      <c r="J191" s="1"/>
      <c r="K191" s="1"/>
      <c r="L191" s="1"/>
      <c r="M191" s="1"/>
      <c r="N191" s="1"/>
    </row>
    <row r="192" spans="1:14" ht="15.75">
      <c r="A192" s="1"/>
      <c r="B192" s="73"/>
      <c r="C192" s="74" t="s">
        <v>153</v>
      </c>
      <c r="D192" s="74"/>
      <c r="E192" s="73"/>
      <c r="F192" s="24"/>
      <c r="G192" s="75"/>
      <c r="H192" s="76">
        <f>H187+H190</f>
        <v>6221.97</v>
      </c>
      <c r="I192" s="61"/>
      <c r="J192" s="1"/>
      <c r="K192" s="1"/>
      <c r="L192" s="1"/>
      <c r="M192" s="1"/>
      <c r="N192" s="1"/>
    </row>
    <row r="193" spans="1:14" ht="15.75">
      <c r="A193" s="1"/>
      <c r="B193" s="61"/>
      <c r="C193" s="77"/>
      <c r="D193" s="77"/>
      <c r="E193" s="60"/>
      <c r="F193" s="60"/>
      <c r="G193" s="77"/>
      <c r="H193" s="61"/>
      <c r="I193" s="61"/>
      <c r="J193" s="1"/>
      <c r="K193" s="1"/>
      <c r="L193" s="1"/>
      <c r="M193" s="1"/>
      <c r="N193" s="1"/>
    </row>
    <row r="194" spans="1:14" ht="15.75">
      <c r="A194" s="1"/>
      <c r="B194" s="60" t="s">
        <v>39</v>
      </c>
      <c r="C194" s="61"/>
      <c r="D194" s="61"/>
      <c r="E194" s="60"/>
      <c r="F194" s="60"/>
      <c r="G194" s="77"/>
      <c r="H194" s="61"/>
      <c r="I194" s="78"/>
      <c r="J194" s="1"/>
      <c r="K194" s="1"/>
      <c r="L194" s="1"/>
      <c r="M194" s="1"/>
      <c r="N194" s="1"/>
    </row>
    <row r="195" spans="1:14" ht="15">
      <c r="A195" s="1"/>
      <c r="B195" s="61" t="s">
        <v>154</v>
      </c>
      <c r="C195" s="60"/>
      <c r="D195" s="60"/>
      <c r="E195" s="60"/>
      <c r="F195" s="69">
        <f>F45</f>
        <v>2970</v>
      </c>
      <c r="G195" s="70"/>
      <c r="H195" s="70"/>
      <c r="I195" s="79"/>
      <c r="J195" s="1"/>
      <c r="K195" s="1"/>
      <c r="L195" s="1"/>
      <c r="M195" s="1"/>
      <c r="N195" s="1"/>
    </row>
    <row r="196" spans="1:14" ht="15">
      <c r="A196" s="1"/>
      <c r="B196" s="61" t="s">
        <v>155</v>
      </c>
      <c r="C196" s="60"/>
      <c r="D196" s="60"/>
      <c r="E196" s="60"/>
      <c r="F196" s="69">
        <f>F51</f>
        <v>228.9499999999999</v>
      </c>
      <c r="G196" s="70"/>
      <c r="H196" s="70"/>
      <c r="I196" s="61"/>
      <c r="J196" s="1"/>
      <c r="K196" s="1"/>
      <c r="L196" s="1"/>
      <c r="M196" s="1"/>
      <c r="N196" s="1"/>
    </row>
    <row r="197" spans="1:14" ht="15">
      <c r="A197" s="1"/>
      <c r="B197" s="61" t="s">
        <v>96</v>
      </c>
      <c r="C197" s="60"/>
      <c r="D197" s="60"/>
      <c r="E197" s="60"/>
      <c r="F197" s="69">
        <f>F56</f>
        <v>481.8</v>
      </c>
      <c r="G197" s="70"/>
      <c r="H197" s="70"/>
      <c r="I197" s="61"/>
      <c r="J197" s="1"/>
      <c r="K197" s="1"/>
      <c r="L197" s="1"/>
      <c r="M197" s="1"/>
      <c r="N197" s="1"/>
    </row>
    <row r="198" spans="1:14" ht="15">
      <c r="A198" s="1"/>
      <c r="B198" s="80" t="s">
        <v>102</v>
      </c>
      <c r="C198" s="60"/>
      <c r="D198" s="60"/>
      <c r="E198" s="60"/>
      <c r="F198" s="69">
        <f>F63</f>
        <v>453.98</v>
      </c>
      <c r="G198" s="70"/>
      <c r="H198" s="70"/>
      <c r="I198" s="61"/>
      <c r="J198" s="1"/>
      <c r="K198" s="1"/>
      <c r="L198" s="1"/>
      <c r="M198" s="1"/>
      <c r="N198" s="1"/>
    </row>
    <row r="199" spans="1:14" ht="15">
      <c r="A199" s="1"/>
      <c r="B199" s="61" t="s">
        <v>156</v>
      </c>
      <c r="C199" s="60"/>
      <c r="D199" s="60"/>
      <c r="E199" s="60"/>
      <c r="F199" s="69">
        <f>F67</f>
        <v>183.03</v>
      </c>
      <c r="G199" s="70"/>
      <c r="H199" s="70"/>
      <c r="I199" s="61"/>
      <c r="J199" s="1"/>
      <c r="K199" s="1"/>
      <c r="L199" s="1"/>
      <c r="M199" s="1"/>
      <c r="N199" s="1"/>
    </row>
    <row r="200" spans="1:14" ht="15">
      <c r="A200" s="1"/>
      <c r="B200" s="61" t="s">
        <v>157</v>
      </c>
      <c r="C200" s="60"/>
      <c r="D200" s="60"/>
      <c r="E200" s="60"/>
      <c r="F200" s="69">
        <f>F71</f>
        <v>0</v>
      </c>
      <c r="G200" s="70"/>
      <c r="H200" s="70"/>
      <c r="I200" s="61"/>
      <c r="J200" s="1"/>
      <c r="K200" s="1"/>
      <c r="L200" s="1"/>
      <c r="M200" s="1"/>
      <c r="N200" s="1"/>
    </row>
    <row r="201" spans="1:14" ht="15">
      <c r="A201" s="1"/>
      <c r="B201" s="61" t="s">
        <v>158</v>
      </c>
      <c r="C201" s="61"/>
      <c r="D201" s="61"/>
      <c r="E201" s="60"/>
      <c r="F201" s="71">
        <f>F75</f>
        <v>1158.98</v>
      </c>
      <c r="G201" s="70"/>
      <c r="H201" s="70"/>
      <c r="I201" s="61"/>
      <c r="J201" s="1"/>
      <c r="K201" s="1"/>
      <c r="L201" s="1"/>
      <c r="M201" s="1"/>
      <c r="N201" s="1"/>
    </row>
    <row r="202" spans="1:14" ht="15">
      <c r="A202" s="1"/>
      <c r="B202" s="61"/>
      <c r="C202" s="61"/>
      <c r="D202" s="61"/>
      <c r="E202" s="60"/>
      <c r="F202" s="69"/>
      <c r="G202" s="70"/>
      <c r="H202" s="70"/>
      <c r="I202" s="61"/>
      <c r="J202" s="1"/>
      <c r="K202" s="1"/>
      <c r="L202" s="1"/>
      <c r="M202" s="1"/>
      <c r="N202" s="1"/>
    </row>
    <row r="203" spans="1:14" ht="15.75">
      <c r="A203" s="1"/>
      <c r="B203" s="73"/>
      <c r="C203" s="74" t="s">
        <v>159</v>
      </c>
      <c r="D203" s="74"/>
      <c r="E203" s="73"/>
      <c r="F203" s="75"/>
      <c r="G203" s="75"/>
      <c r="H203" s="76">
        <f>F195+F196+F197+F198+F199+F200+F201</f>
        <v>5476.74</v>
      </c>
      <c r="I203" s="61"/>
      <c r="J203" s="1"/>
      <c r="K203" s="1"/>
      <c r="L203" s="1"/>
      <c r="M203" s="1"/>
      <c r="N203" s="1"/>
    </row>
    <row r="204" spans="1:14" ht="15">
      <c r="A204" s="1"/>
      <c r="B204" s="60"/>
      <c r="C204" s="60"/>
      <c r="D204" s="60"/>
      <c r="E204" s="60"/>
      <c r="F204" s="69"/>
      <c r="G204" s="70"/>
      <c r="H204" s="69"/>
      <c r="I204" s="61"/>
      <c r="J204" s="1"/>
      <c r="K204" s="1"/>
      <c r="L204" s="1"/>
      <c r="M204" s="1"/>
      <c r="N204" s="1"/>
    </row>
    <row r="205" spans="1:14" ht="15.75">
      <c r="A205" s="1"/>
      <c r="B205" s="81"/>
      <c r="C205" s="81" t="s">
        <v>93</v>
      </c>
      <c r="D205" s="81"/>
      <c r="E205" s="74"/>
      <c r="F205" s="82"/>
      <c r="G205" s="75"/>
      <c r="H205" s="76">
        <f>H192-H203</f>
        <v>745.2300000000005</v>
      </c>
      <c r="I205" s="61"/>
      <c r="J205" s="1"/>
      <c r="K205" s="1"/>
      <c r="L205" s="1"/>
      <c r="M205" s="1"/>
      <c r="N205" s="1"/>
    </row>
    <row r="206" spans="1:14" ht="15.75">
      <c r="A206" s="1"/>
      <c r="B206" s="61"/>
      <c r="C206" s="61"/>
      <c r="D206" s="61"/>
      <c r="E206" s="77"/>
      <c r="F206" s="61"/>
      <c r="G206" s="61"/>
      <c r="H206" s="61"/>
      <c r="I206" s="61"/>
      <c r="J206" s="1"/>
      <c r="K206" s="1"/>
      <c r="L206" s="1"/>
      <c r="M206" s="1"/>
      <c r="N206" s="1"/>
    </row>
    <row r="207" spans="1:14" ht="16.5" thickBot="1">
      <c r="A207" s="1"/>
      <c r="B207" s="83"/>
      <c r="C207" s="84"/>
      <c r="D207" s="84"/>
      <c r="E207" s="83"/>
      <c r="F207" s="83"/>
      <c r="G207" s="84"/>
      <c r="H207" s="83"/>
      <c r="I207" s="83"/>
      <c r="J207" s="1"/>
      <c r="K207" s="1"/>
      <c r="L207" s="1"/>
      <c r="M207" s="1"/>
      <c r="N207" s="1"/>
    </row>
    <row r="208" spans="1:14" ht="15.75">
      <c r="A208" s="1"/>
      <c r="B208" s="85"/>
      <c r="C208" s="86"/>
      <c r="D208" s="86"/>
      <c r="E208" s="85"/>
      <c r="F208" s="85"/>
      <c r="G208" s="86"/>
      <c r="H208" s="85"/>
      <c r="I208" s="85"/>
      <c r="J208" s="1"/>
      <c r="K208" s="1"/>
      <c r="L208" s="1"/>
      <c r="M208" s="1"/>
      <c r="N208" s="1"/>
    </row>
    <row r="209" spans="1:14" ht="15.75">
      <c r="A209" s="1"/>
      <c r="B209" s="85"/>
      <c r="C209" s="86"/>
      <c r="D209" s="86"/>
      <c r="E209" s="85"/>
      <c r="F209" s="85"/>
      <c r="G209" s="86"/>
      <c r="H209" s="85"/>
      <c r="I209" s="85"/>
      <c r="J209" s="1"/>
      <c r="K209" s="1"/>
      <c r="L209" s="1"/>
      <c r="M209" s="1"/>
      <c r="N209" s="1"/>
    </row>
    <row r="210" spans="1:14" ht="15">
      <c r="A210" s="1"/>
      <c r="B210" s="61"/>
      <c r="C210" s="61"/>
      <c r="D210" s="61"/>
      <c r="E210" s="61"/>
      <c r="F210" s="61"/>
      <c r="G210" s="61"/>
      <c r="H210" s="61"/>
      <c r="I210" s="61"/>
      <c r="J210" s="1"/>
      <c r="K210" s="1"/>
      <c r="L210" s="1"/>
      <c r="M210" s="1"/>
      <c r="N210" s="1"/>
    </row>
    <row r="211" spans="1:14" ht="15">
      <c r="A211" s="1"/>
      <c r="B211" s="87" t="s">
        <v>160</v>
      </c>
      <c r="C211" s="61"/>
      <c r="D211" s="61"/>
      <c r="E211" s="88"/>
      <c r="F211" s="88"/>
      <c r="G211" s="61"/>
      <c r="H211" s="61"/>
      <c r="I211" s="61"/>
      <c r="J211" s="1"/>
      <c r="K211" s="1"/>
      <c r="L211" s="1"/>
      <c r="M211" s="1"/>
      <c r="N211" s="1"/>
    </row>
    <row r="212" spans="1:14" ht="15">
      <c r="A212" s="1"/>
      <c r="B212" s="61"/>
      <c r="C212" s="61"/>
      <c r="D212" s="61"/>
      <c r="E212" s="61"/>
      <c r="F212" s="61"/>
      <c r="G212" s="61"/>
      <c r="H212" s="61"/>
      <c r="I212" s="61"/>
      <c r="J212" s="1"/>
      <c r="K212" s="1"/>
      <c r="L212" s="1"/>
      <c r="M212" s="1"/>
      <c r="N212" s="1"/>
    </row>
    <row r="213" spans="1:14" ht="15.75">
      <c r="A213" s="1"/>
      <c r="B213" s="73" t="s">
        <v>4</v>
      </c>
      <c r="C213" s="73"/>
      <c r="D213" s="73"/>
      <c r="E213" s="73"/>
      <c r="F213" s="75"/>
      <c r="G213" s="76">
        <f>N5</f>
        <v>6673.14</v>
      </c>
      <c r="H213" s="85"/>
      <c r="I213" s="61"/>
      <c r="J213" s="1"/>
      <c r="K213" s="1"/>
      <c r="L213" s="1"/>
      <c r="M213" s="1"/>
      <c r="N213" s="1"/>
    </row>
    <row r="214" spans="1:14" ht="15">
      <c r="A214" s="1"/>
      <c r="B214" s="85"/>
      <c r="C214" s="60"/>
      <c r="D214" s="60"/>
      <c r="E214" s="61"/>
      <c r="F214" s="89"/>
      <c r="G214" s="90"/>
      <c r="H214" s="85"/>
      <c r="I214" s="61"/>
      <c r="J214" s="1"/>
      <c r="K214" s="1"/>
      <c r="L214" s="1"/>
      <c r="M214" s="1"/>
      <c r="N214" s="1"/>
    </row>
    <row r="215" spans="1:14" ht="15">
      <c r="A215" s="1"/>
      <c r="B215" s="91"/>
      <c r="C215" s="61" t="s">
        <v>161</v>
      </c>
      <c r="D215" s="61"/>
      <c r="E215" s="61"/>
      <c r="F215" s="70"/>
      <c r="G215" s="90">
        <f>H205</f>
        <v>745.2300000000005</v>
      </c>
      <c r="H215" s="85"/>
      <c r="I215" s="61"/>
      <c r="J215" s="1"/>
      <c r="K215" s="1"/>
      <c r="L215" s="1"/>
      <c r="M215" s="1"/>
      <c r="N215" s="1"/>
    </row>
    <row r="216" spans="1:14" ht="15">
      <c r="A216" s="1"/>
      <c r="B216" s="91"/>
      <c r="C216" s="61" t="s">
        <v>162</v>
      </c>
      <c r="D216" s="61"/>
      <c r="E216" s="61"/>
      <c r="F216" s="70"/>
      <c r="G216" s="90">
        <f>N28</f>
        <v>-637.97</v>
      </c>
      <c r="H216" s="85"/>
      <c r="I216" s="61"/>
      <c r="J216" s="1"/>
      <c r="K216" s="1"/>
      <c r="L216" s="1"/>
      <c r="M216" s="1"/>
      <c r="N216" s="1"/>
    </row>
    <row r="217" spans="1:14" ht="15">
      <c r="A217" s="1"/>
      <c r="B217" s="85"/>
      <c r="C217" s="61"/>
      <c r="D217" s="61"/>
      <c r="E217" s="61"/>
      <c r="F217" s="92"/>
      <c r="G217" s="89"/>
      <c r="H217" s="85"/>
      <c r="I217" s="61"/>
      <c r="J217" s="1"/>
      <c r="K217" s="1"/>
      <c r="L217" s="1"/>
      <c r="M217" s="1"/>
      <c r="N217" s="1"/>
    </row>
    <row r="218" spans="1:14" ht="15.75">
      <c r="A218" s="1"/>
      <c r="B218" s="73" t="s">
        <v>35</v>
      </c>
      <c r="C218" s="73"/>
      <c r="D218" s="73"/>
      <c r="E218" s="73"/>
      <c r="F218" s="75"/>
      <c r="G218" s="76">
        <f>SUM(G213:G216)</f>
        <v>6780.400000000001</v>
      </c>
      <c r="H218" s="85"/>
      <c r="I218" s="61"/>
      <c r="J218" s="1"/>
      <c r="K218" s="1"/>
      <c r="L218" s="1"/>
      <c r="M218" s="1"/>
      <c r="N218" s="1"/>
    </row>
    <row r="219" spans="1:14" ht="15.75">
      <c r="A219" s="1"/>
      <c r="B219" s="85"/>
      <c r="C219" s="85"/>
      <c r="D219" s="85"/>
      <c r="E219" s="85"/>
      <c r="F219" s="89"/>
      <c r="G219" s="93"/>
      <c r="H219" s="61"/>
      <c r="I219" s="61"/>
      <c r="J219" s="1"/>
      <c r="K219" s="1"/>
      <c r="L219" s="1"/>
      <c r="M219" s="1"/>
      <c r="N219" s="1"/>
    </row>
    <row r="220" spans="1:14" ht="16.5" thickBot="1">
      <c r="A220" s="1"/>
      <c r="B220" s="83"/>
      <c r="C220" s="84"/>
      <c r="D220" s="84"/>
      <c r="E220" s="83"/>
      <c r="F220" s="83"/>
      <c r="G220" s="84"/>
      <c r="H220" s="83"/>
      <c r="I220" s="83"/>
      <c r="J220" s="1"/>
      <c r="K220" s="1"/>
      <c r="L220" s="1"/>
      <c r="M220" s="1"/>
      <c r="N220" s="1"/>
    </row>
    <row r="221" spans="1:14" ht="15.75">
      <c r="A221" s="1"/>
      <c r="B221" s="85"/>
      <c r="C221" s="86"/>
      <c r="D221" s="86"/>
      <c r="E221" s="85"/>
      <c r="F221" s="85"/>
      <c r="G221" s="86"/>
      <c r="H221" s="85"/>
      <c r="I221" s="85"/>
      <c r="J221" s="1"/>
      <c r="K221" s="1"/>
      <c r="L221" s="1"/>
      <c r="M221" s="1"/>
      <c r="N221" s="1"/>
    </row>
    <row r="222" spans="1:14" ht="15">
      <c r="A222" s="1"/>
      <c r="B222" s="1"/>
      <c r="C222" s="1"/>
      <c r="D222" s="1"/>
      <c r="E222" s="1"/>
      <c r="F222" s="1"/>
      <c r="G222" s="1"/>
      <c r="H222" s="61"/>
      <c r="I222" s="61"/>
      <c r="J222" s="1"/>
      <c r="K222" s="1"/>
      <c r="L222" s="1"/>
      <c r="M222" s="1"/>
      <c r="N222" s="1"/>
    </row>
    <row r="223" spans="1:14" ht="15">
      <c r="A223" s="1"/>
      <c r="B223" s="87" t="s">
        <v>163</v>
      </c>
      <c r="C223" s="61"/>
      <c r="D223" s="61"/>
      <c r="E223" s="88"/>
      <c r="F223" s="88"/>
      <c r="G223" s="61"/>
      <c r="H223" s="61"/>
      <c r="I223" s="61"/>
      <c r="J223" s="1"/>
      <c r="K223" s="1"/>
      <c r="L223" s="1"/>
      <c r="M223" s="1"/>
      <c r="N223" s="1"/>
    </row>
    <row r="224" spans="1:14" ht="15">
      <c r="A224" s="1"/>
      <c r="B224" s="61"/>
      <c r="C224" s="61"/>
      <c r="D224" s="61"/>
      <c r="E224" s="61"/>
      <c r="F224" s="61"/>
      <c r="G224" s="61"/>
      <c r="H224" s="61"/>
      <c r="I224" s="61"/>
      <c r="J224" s="1"/>
      <c r="K224" s="1"/>
      <c r="L224" s="1"/>
      <c r="M224" s="1"/>
      <c r="N224" s="1"/>
    </row>
    <row r="225" spans="1:14" ht="15.75">
      <c r="A225" s="1"/>
      <c r="B225" s="73" t="s">
        <v>164</v>
      </c>
      <c r="C225" s="73"/>
      <c r="D225" s="73"/>
      <c r="E225" s="73"/>
      <c r="F225" s="75"/>
      <c r="G225" s="76">
        <f>K45</f>
        <v>15669</v>
      </c>
      <c r="H225" s="1"/>
      <c r="I225" s="1"/>
      <c r="J225" s="1"/>
      <c r="K225" s="1"/>
      <c r="L225" s="1"/>
      <c r="M225" s="1"/>
      <c r="N225" s="1"/>
    </row>
    <row r="226" spans="1:14" ht="15">
      <c r="A226" s="1"/>
      <c r="B226" s="85"/>
      <c r="C226" s="60"/>
      <c r="D226" s="60"/>
      <c r="E226" s="61"/>
      <c r="F226" s="89"/>
      <c r="G226" s="90"/>
      <c r="H226" s="1"/>
      <c r="I226" s="1"/>
      <c r="J226" s="1"/>
      <c r="K226" s="1"/>
      <c r="L226" s="1"/>
      <c r="M226" s="1"/>
      <c r="N226" s="1"/>
    </row>
    <row r="227" spans="1:14" ht="15">
      <c r="A227" s="1"/>
      <c r="B227" s="91"/>
      <c r="C227" s="61" t="s">
        <v>165</v>
      </c>
      <c r="D227" s="61"/>
      <c r="E227" s="61"/>
      <c r="F227" s="70"/>
      <c r="G227" s="90">
        <f>(L45)</f>
        <v>1537.97</v>
      </c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91"/>
      <c r="C228" s="61" t="s">
        <v>166</v>
      </c>
      <c r="D228" s="61"/>
      <c r="E228" s="61"/>
      <c r="F228" s="70"/>
      <c r="G228" s="90">
        <f>-(M45)</f>
        <v>-900</v>
      </c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85"/>
      <c r="C229" s="61"/>
      <c r="D229" s="61"/>
      <c r="E229" s="61"/>
      <c r="F229" s="92"/>
      <c r="G229" s="89"/>
      <c r="H229" s="1"/>
      <c r="I229" s="1"/>
      <c r="J229" s="1"/>
      <c r="K229" s="1"/>
      <c r="L229" s="1"/>
      <c r="M229" s="1"/>
      <c r="N229" s="1"/>
    </row>
    <row r="230" spans="1:14" ht="15.75">
      <c r="A230" s="1"/>
      <c r="B230" s="73" t="s">
        <v>167</v>
      </c>
      <c r="C230" s="73"/>
      <c r="D230" s="73"/>
      <c r="E230" s="73"/>
      <c r="F230" s="75"/>
      <c r="G230" s="76">
        <f>SUM(G225:G228)</f>
        <v>16306.970000000001</v>
      </c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39" t="s">
        <v>377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2" t="s">
        <v>378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2" t="s">
        <v>503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5.75">
      <c r="A236" s="1"/>
      <c r="B236" s="2" t="s">
        <v>380</v>
      </c>
      <c r="C236" s="61"/>
      <c r="D236" s="61"/>
      <c r="E236" s="61"/>
      <c r="F236" s="70"/>
      <c r="G236" s="95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 t="s">
        <v>381</v>
      </c>
      <c r="C237" s="2" t="s">
        <v>382</v>
      </c>
      <c r="D237" s="2"/>
      <c r="E237" s="2"/>
      <c r="F237" s="2"/>
      <c r="G237" s="15">
        <v>205</v>
      </c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2" t="s">
        <v>383</v>
      </c>
      <c r="C238" s="2" t="s">
        <v>384</v>
      </c>
      <c r="D238" s="2"/>
      <c r="E238" s="2"/>
      <c r="F238" s="2"/>
      <c r="G238" s="15">
        <v>30</v>
      </c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"/>
      <c r="C239" s="2" t="s">
        <v>385</v>
      </c>
      <c r="D239" s="2"/>
      <c r="E239" s="2"/>
      <c r="F239" s="2"/>
      <c r="G239" s="15">
        <v>188</v>
      </c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" t="s">
        <v>386</v>
      </c>
      <c r="C240" s="2" t="s">
        <v>387</v>
      </c>
      <c r="D240" s="2"/>
      <c r="E240" s="2"/>
      <c r="F240" s="2"/>
      <c r="G240" s="15">
        <v>505</v>
      </c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" t="s">
        <v>388</v>
      </c>
      <c r="C241" s="2" t="s">
        <v>389</v>
      </c>
      <c r="D241" s="2"/>
      <c r="E241" s="2"/>
      <c r="F241" s="2"/>
      <c r="G241" s="15">
        <v>310</v>
      </c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"/>
      <c r="C242" s="2" t="s">
        <v>390</v>
      </c>
      <c r="D242" s="2"/>
      <c r="E242" s="2"/>
      <c r="F242" s="2"/>
      <c r="G242" s="15">
        <v>100</v>
      </c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"/>
      <c r="C243" s="2" t="s">
        <v>391</v>
      </c>
      <c r="D243" s="2"/>
      <c r="E243" s="2"/>
      <c r="F243" s="2"/>
      <c r="G243" s="15">
        <v>1258</v>
      </c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2"/>
      <c r="C244" s="2" t="s">
        <v>392</v>
      </c>
      <c r="D244" s="2"/>
      <c r="E244" s="2"/>
      <c r="F244" s="2"/>
      <c r="G244" s="15">
        <v>127</v>
      </c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2" t="s">
        <v>393</v>
      </c>
      <c r="D245" s="1"/>
      <c r="E245" s="1"/>
      <c r="F245" s="1"/>
      <c r="G245" s="15">
        <v>255</v>
      </c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 t="s">
        <v>495</v>
      </c>
      <c r="C246" s="2" t="s">
        <v>496</v>
      </c>
      <c r="G246" s="15">
        <v>10</v>
      </c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2" t="s">
        <v>459</v>
      </c>
      <c r="G247" s="15">
        <v>1400</v>
      </c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 t="s">
        <v>541</v>
      </c>
      <c r="C248" s="16" t="s">
        <v>506</v>
      </c>
      <c r="D248" s="16"/>
      <c r="E248" s="16"/>
      <c r="F248" s="12"/>
      <c r="G248" s="27">
        <v>387.97</v>
      </c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6" t="s">
        <v>507</v>
      </c>
      <c r="D249" s="16"/>
      <c r="E249" s="16"/>
      <c r="F249" s="12"/>
      <c r="G249" s="146">
        <v>500</v>
      </c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32" t="s">
        <v>540</v>
      </c>
      <c r="C250" s="37"/>
      <c r="D250" s="37"/>
      <c r="E250" s="37"/>
      <c r="F250" s="37"/>
      <c r="G250" s="133">
        <f>SUM(G237:G249)</f>
        <v>5275.97</v>
      </c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39" t="s">
        <v>395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 t="s">
        <v>404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 t="s">
        <v>396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39" t="s">
        <v>397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1" ht="12.75">
      <c r="A256" s="1"/>
      <c r="B256" s="1" t="s">
        <v>398</v>
      </c>
      <c r="C256" s="1"/>
      <c r="D256" s="1"/>
      <c r="E256" s="1"/>
      <c r="F256" s="1"/>
      <c r="G256" s="1"/>
      <c r="H256" s="1"/>
      <c r="I256" s="1"/>
      <c r="J256" s="1"/>
      <c r="K256" s="1"/>
    </row>
    <row r="257" spans="1:10" ht="12.75">
      <c r="A257" s="1"/>
      <c r="B257" s="1" t="s">
        <v>405</v>
      </c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 t="s">
        <v>400</v>
      </c>
      <c r="C258" s="1"/>
      <c r="D258" s="1"/>
      <c r="E258" s="1"/>
      <c r="F258" s="1"/>
      <c r="G258" s="1"/>
      <c r="H258" s="1"/>
      <c r="I258" s="1"/>
      <c r="J258" s="1"/>
    </row>
    <row r="259" spans="2:7" ht="12.75">
      <c r="B259" s="1" t="s">
        <v>401</v>
      </c>
      <c r="C259" s="1"/>
      <c r="D259" s="1"/>
      <c r="E259" s="1"/>
      <c r="F259" s="1"/>
      <c r="G259" s="1"/>
    </row>
    <row r="260" spans="3:7" ht="12.75">
      <c r="C260" s="1"/>
      <c r="D260" s="1"/>
      <c r="E260" s="1"/>
      <c r="F260" s="1"/>
      <c r="G260" s="1"/>
    </row>
  </sheetData>
  <printOptions/>
  <pageMargins left="0.75" right="0.75" top="1" bottom="1" header="0" footer="0"/>
  <pageSetup horizontalDpi="300" verticalDpi="3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6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4.57421875" style="0" customWidth="1"/>
    <col min="4" max="4" width="4.421875" style="0" customWidth="1"/>
    <col min="5" max="5" width="8.28125" style="0" customWidth="1"/>
    <col min="6" max="6" width="9.8515625" style="0" customWidth="1"/>
    <col min="8" max="8" width="9.28125" style="0" customWidth="1"/>
    <col min="9" max="9" width="4.140625" style="0" customWidth="1"/>
    <col min="10" max="10" width="13.00390625" style="0" customWidth="1"/>
    <col min="11" max="11" width="12.28125" style="0" customWidth="1"/>
  </cols>
  <sheetData>
    <row r="1" spans="1:14" ht="18">
      <c r="A1" s="1"/>
      <c r="B1" s="1"/>
      <c r="C1" s="1"/>
      <c r="D1" s="1"/>
      <c r="E1" s="2"/>
      <c r="F1" s="2"/>
      <c r="G1" s="3" t="s">
        <v>528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283</v>
      </c>
      <c r="C3" s="4"/>
      <c r="D3" s="4"/>
      <c r="E3" s="2"/>
      <c r="F3" s="1"/>
      <c r="G3" s="2"/>
      <c r="H3" s="2"/>
      <c r="I3" s="5"/>
      <c r="J3" s="4" t="s">
        <v>2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3</v>
      </c>
      <c r="C5" s="6"/>
      <c r="D5" s="6"/>
      <c r="E5" s="2"/>
      <c r="F5" s="2"/>
      <c r="G5" s="2"/>
      <c r="H5" s="2"/>
      <c r="I5" s="5"/>
      <c r="J5" s="7" t="s">
        <v>4</v>
      </c>
      <c r="K5" s="8"/>
      <c r="L5" s="8"/>
      <c r="M5" s="8"/>
      <c r="N5" s="25">
        <f>Nov!N30</f>
        <v>6780.400000000001</v>
      </c>
    </row>
    <row r="6" spans="1:14" ht="14.25">
      <c r="A6" s="1"/>
      <c r="B6" s="9"/>
      <c r="C6" s="9"/>
      <c r="D6" s="9"/>
      <c r="E6" s="2"/>
      <c r="F6" s="2"/>
      <c r="G6" s="2"/>
      <c r="H6" s="2"/>
      <c r="I6" s="5"/>
      <c r="J6" s="2"/>
      <c r="K6" s="2"/>
      <c r="L6" s="2"/>
      <c r="M6" s="2"/>
      <c r="N6" s="10"/>
    </row>
    <row r="7" spans="1:14" ht="12.75">
      <c r="A7" s="1"/>
      <c r="B7" s="11" t="s">
        <v>5</v>
      </c>
      <c r="C7" s="11"/>
      <c r="D7" s="11"/>
      <c r="E7" s="1"/>
      <c r="F7" s="12"/>
      <c r="G7" s="1"/>
      <c r="H7" s="1"/>
      <c r="I7" s="13"/>
      <c r="J7" s="14"/>
      <c r="K7" s="2" t="s">
        <v>6</v>
      </c>
      <c r="L7" s="2"/>
      <c r="M7" s="1"/>
      <c r="N7" s="15">
        <f>G80</f>
        <v>533.9199999999992</v>
      </c>
    </row>
    <row r="8" spans="1:14" ht="12.75">
      <c r="A8" s="1"/>
      <c r="B8" s="11"/>
      <c r="C8" s="104" t="s">
        <v>183</v>
      </c>
      <c r="D8" s="104" t="s">
        <v>184</v>
      </c>
      <c r="E8" s="1"/>
      <c r="F8" s="12"/>
      <c r="G8" s="1"/>
      <c r="H8" s="1"/>
      <c r="I8" s="13"/>
      <c r="J8" s="14"/>
      <c r="K8" s="2"/>
      <c r="L8" s="2"/>
      <c r="M8" s="1"/>
      <c r="N8" s="15"/>
    </row>
    <row r="9" spans="1:14" ht="12.75">
      <c r="A9" s="105"/>
      <c r="B9" s="16" t="s">
        <v>168</v>
      </c>
      <c r="C9" s="106">
        <v>10.5</v>
      </c>
      <c r="D9" s="106">
        <v>42</v>
      </c>
      <c r="E9" s="12">
        <v>441</v>
      </c>
      <c r="F9" s="127"/>
      <c r="G9" s="1"/>
      <c r="H9" s="1"/>
      <c r="I9" s="13"/>
      <c r="J9" s="18"/>
      <c r="K9" s="2" t="s">
        <v>10</v>
      </c>
      <c r="L9" s="2"/>
      <c r="M9" s="1"/>
      <c r="N9" s="15"/>
    </row>
    <row r="10" spans="1:14" ht="12.75">
      <c r="A10" s="105"/>
      <c r="B10" s="16" t="s">
        <v>169</v>
      </c>
      <c r="C10" s="106">
        <v>11</v>
      </c>
      <c r="D10" s="106">
        <v>44</v>
      </c>
      <c r="E10" s="12">
        <v>484</v>
      </c>
      <c r="F10" s="128" t="s">
        <v>221</v>
      </c>
      <c r="G10" s="1"/>
      <c r="H10" s="1"/>
      <c r="I10" s="13"/>
      <c r="J10" s="18"/>
      <c r="K10" s="1" t="s">
        <v>12</v>
      </c>
      <c r="L10" s="1"/>
      <c r="M10" s="1"/>
      <c r="N10" s="15"/>
    </row>
    <row r="11" spans="1:14" ht="12.75">
      <c r="A11" s="105"/>
      <c r="B11" s="16" t="s">
        <v>170</v>
      </c>
      <c r="C11" s="106">
        <v>9</v>
      </c>
      <c r="D11" s="106">
        <v>42</v>
      </c>
      <c r="E11" s="12">
        <f aca="true" t="shared" si="0" ref="E11:E19">C11*D11</f>
        <v>378</v>
      </c>
      <c r="F11" s="129"/>
      <c r="G11" s="1"/>
      <c r="H11" s="1"/>
      <c r="I11" s="13"/>
      <c r="J11" s="2"/>
      <c r="K11" s="2" t="s">
        <v>14</v>
      </c>
      <c r="L11" s="1"/>
      <c r="M11" s="22">
        <v>-150</v>
      </c>
      <c r="N11" s="15"/>
    </row>
    <row r="12" spans="1:14" ht="12.75">
      <c r="A12" s="105"/>
      <c r="B12" s="16" t="s">
        <v>171</v>
      </c>
      <c r="C12" s="106">
        <v>6</v>
      </c>
      <c r="D12" s="106">
        <v>42</v>
      </c>
      <c r="E12" s="12">
        <f t="shared" si="0"/>
        <v>252</v>
      </c>
      <c r="F12" s="128"/>
      <c r="G12" s="1"/>
      <c r="H12" s="1"/>
      <c r="I12" s="13"/>
      <c r="J12" s="2"/>
      <c r="K12" s="2" t="s">
        <v>16</v>
      </c>
      <c r="L12" s="1"/>
      <c r="M12" s="22">
        <v>-100</v>
      </c>
      <c r="N12" s="1"/>
    </row>
    <row r="13" spans="1:14" ht="12.75">
      <c r="A13" s="105"/>
      <c r="B13" s="16" t="s">
        <v>172</v>
      </c>
      <c r="C13" s="106">
        <v>10.5</v>
      </c>
      <c r="D13" s="106">
        <v>42</v>
      </c>
      <c r="E13" s="12">
        <f t="shared" si="0"/>
        <v>441</v>
      </c>
      <c r="F13" s="128"/>
      <c r="G13" s="1"/>
      <c r="H13" s="1"/>
      <c r="I13" s="13"/>
      <c r="J13" s="2"/>
      <c r="K13" s="2" t="s">
        <v>18</v>
      </c>
      <c r="L13" s="1"/>
      <c r="M13" s="22">
        <v>-40</v>
      </c>
      <c r="N13" s="2"/>
    </row>
    <row r="14" spans="1:14" ht="12.75">
      <c r="A14" s="105"/>
      <c r="B14" s="16" t="s">
        <v>173</v>
      </c>
      <c r="C14" s="106">
        <v>9</v>
      </c>
      <c r="D14" s="106">
        <v>44</v>
      </c>
      <c r="E14" s="12">
        <v>352</v>
      </c>
      <c r="F14" s="128" t="s">
        <v>546</v>
      </c>
      <c r="G14" s="1"/>
      <c r="H14" s="1"/>
      <c r="I14" s="13"/>
      <c r="J14" s="1"/>
      <c r="K14" s="2" t="s">
        <v>20</v>
      </c>
      <c r="L14" s="2"/>
      <c r="M14" s="22">
        <v>-330</v>
      </c>
      <c r="N14" s="2"/>
    </row>
    <row r="15" spans="1:14" ht="12.75">
      <c r="A15" s="105"/>
      <c r="B15" s="16" t="s">
        <v>174</v>
      </c>
      <c r="C15" s="106">
        <v>10</v>
      </c>
      <c r="D15" s="106">
        <v>45</v>
      </c>
      <c r="E15" s="12">
        <f t="shared" si="0"/>
        <v>450</v>
      </c>
      <c r="F15" s="130"/>
      <c r="G15" s="1"/>
      <c r="H15" s="1"/>
      <c r="I15" s="13"/>
      <c r="J15" s="14"/>
      <c r="K15" s="2" t="s">
        <v>22</v>
      </c>
      <c r="L15" s="2"/>
      <c r="M15" s="22">
        <v>0</v>
      </c>
      <c r="N15" s="2"/>
    </row>
    <row r="16" spans="1:14" ht="12.75">
      <c r="A16" s="105"/>
      <c r="B16" s="16" t="s">
        <v>175</v>
      </c>
      <c r="C16" s="106">
        <v>20</v>
      </c>
      <c r="D16" s="106">
        <v>42</v>
      </c>
      <c r="E16" s="12">
        <f>C16*D16</f>
        <v>840</v>
      </c>
      <c r="F16" s="21"/>
      <c r="G16" s="1"/>
      <c r="H16" s="1"/>
      <c r="I16" s="13"/>
      <c r="J16" s="2"/>
      <c r="K16" s="2" t="s">
        <v>454</v>
      </c>
      <c r="L16" s="1"/>
      <c r="M16" s="22">
        <v>0</v>
      </c>
      <c r="N16" s="2"/>
    </row>
    <row r="17" spans="1:14" ht="12.75">
      <c r="A17" s="105"/>
      <c r="B17" s="16" t="s">
        <v>176</v>
      </c>
      <c r="C17" s="106">
        <v>14</v>
      </c>
      <c r="D17" s="106">
        <v>42</v>
      </c>
      <c r="E17" s="12">
        <f t="shared" si="0"/>
        <v>588</v>
      </c>
      <c r="F17" s="130"/>
      <c r="G17" s="1"/>
      <c r="H17" s="1"/>
      <c r="I17" s="13"/>
      <c r="J17" s="2"/>
      <c r="K17" s="2" t="s">
        <v>455</v>
      </c>
      <c r="M17" s="22">
        <v>-30</v>
      </c>
      <c r="N17" s="2"/>
    </row>
    <row r="18" spans="1:14" ht="12.75">
      <c r="A18" s="105"/>
      <c r="B18" s="16" t="s">
        <v>177</v>
      </c>
      <c r="C18" s="106">
        <v>10</v>
      </c>
      <c r="D18" s="106">
        <v>42</v>
      </c>
      <c r="E18" s="12">
        <v>420</v>
      </c>
      <c r="F18" s="128"/>
      <c r="G18" s="1"/>
      <c r="H18" s="1"/>
      <c r="I18" s="13"/>
      <c r="J18" s="2"/>
      <c r="M18" s="15">
        <f>SUM(M11:M17)</f>
        <v>-650</v>
      </c>
      <c r="N18" s="1"/>
    </row>
    <row r="19" spans="1:14" ht="12.75">
      <c r="A19" s="105"/>
      <c r="B19" s="16" t="s">
        <v>178</v>
      </c>
      <c r="C19" s="106">
        <v>18</v>
      </c>
      <c r="D19" s="106">
        <v>42</v>
      </c>
      <c r="E19" s="12">
        <f t="shared" si="0"/>
        <v>756</v>
      </c>
      <c r="F19" s="130"/>
      <c r="G19" s="1"/>
      <c r="H19" s="1"/>
      <c r="I19" s="13"/>
      <c r="J19" s="2"/>
      <c r="K19" s="2" t="s">
        <v>26</v>
      </c>
      <c r="L19" s="1"/>
      <c r="M19" s="2"/>
      <c r="N19" s="1"/>
    </row>
    <row r="20" spans="1:14" ht="12.75">
      <c r="A20" s="105"/>
      <c r="B20" s="108" t="s">
        <v>187</v>
      </c>
      <c r="C20" s="23">
        <f>SUM(C9:C19)</f>
        <v>128</v>
      </c>
      <c r="D20" s="23"/>
      <c r="E20" s="24"/>
      <c r="F20" s="25">
        <f>SUM(E9:E19)</f>
        <v>5402</v>
      </c>
      <c r="G20" s="1"/>
      <c r="H20" s="1"/>
      <c r="I20" s="13"/>
      <c r="J20" s="2"/>
      <c r="K20" s="2" t="s">
        <v>14</v>
      </c>
      <c r="L20" s="1"/>
      <c r="M20" s="15">
        <v>0</v>
      </c>
      <c r="N20" s="1"/>
    </row>
    <row r="21" spans="1:14" ht="12.75">
      <c r="A21" s="1"/>
      <c r="B21" s="26"/>
      <c r="C21" s="26"/>
      <c r="D21" s="26"/>
      <c r="E21" s="27"/>
      <c r="F21" s="28"/>
      <c r="G21" s="1"/>
      <c r="H21" s="1"/>
      <c r="I21" s="13"/>
      <c r="J21" s="2"/>
      <c r="K21" s="2" t="s">
        <v>16</v>
      </c>
      <c r="L21" s="1"/>
      <c r="M21" s="15">
        <v>0</v>
      </c>
      <c r="N21" s="1"/>
    </row>
    <row r="22" spans="1:14" ht="12.75">
      <c r="A22" s="1"/>
      <c r="B22" s="11" t="s">
        <v>27</v>
      </c>
      <c r="C22" s="11"/>
      <c r="D22" s="11"/>
      <c r="E22" s="1"/>
      <c r="F22" s="12"/>
      <c r="G22" s="1"/>
      <c r="H22" s="1"/>
      <c r="I22" s="13"/>
      <c r="J22" s="2"/>
      <c r="K22" s="2" t="s">
        <v>18</v>
      </c>
      <c r="L22" s="1"/>
      <c r="M22" s="15">
        <v>0</v>
      </c>
      <c r="N22" s="1"/>
    </row>
    <row r="23" spans="1:14" ht="12.75">
      <c r="A23" s="1"/>
      <c r="B23" s="16"/>
      <c r="C23" s="16"/>
      <c r="D23" s="16"/>
      <c r="E23" s="12"/>
      <c r="F23" s="27"/>
      <c r="G23" s="1"/>
      <c r="H23" s="1"/>
      <c r="I23" s="13"/>
      <c r="J23" s="1"/>
      <c r="K23" s="2" t="s">
        <v>20</v>
      </c>
      <c r="L23" s="1"/>
      <c r="M23" s="15">
        <v>0</v>
      </c>
      <c r="N23" s="1"/>
    </row>
    <row r="24" spans="1:14" ht="12.75">
      <c r="A24" s="1"/>
      <c r="B24" s="16"/>
      <c r="C24" s="16"/>
      <c r="D24" s="16"/>
      <c r="E24" s="12"/>
      <c r="F24" s="1"/>
      <c r="G24" s="1"/>
      <c r="H24" s="1"/>
      <c r="I24" s="13"/>
      <c r="J24" s="1"/>
      <c r="K24" s="2" t="s">
        <v>22</v>
      </c>
      <c r="L24" s="1"/>
      <c r="M24" s="15">
        <v>0</v>
      </c>
      <c r="N24" s="1"/>
    </row>
    <row r="25" spans="1:14" ht="12.75">
      <c r="A25" s="1"/>
      <c r="B25" s="1"/>
      <c r="C25" s="23" t="s">
        <v>29</v>
      </c>
      <c r="D25" s="23"/>
      <c r="E25" s="24"/>
      <c r="F25" s="25">
        <f>SUM(F23:F24)</f>
        <v>0</v>
      </c>
      <c r="G25" s="1"/>
      <c r="H25" s="1"/>
      <c r="I25" s="13"/>
      <c r="J25" s="1"/>
      <c r="K25" s="2" t="s">
        <v>454</v>
      </c>
      <c r="M25" s="15">
        <v>485</v>
      </c>
      <c r="N25" s="1"/>
    </row>
    <row r="26" spans="1:14" ht="12.75">
      <c r="A26" s="1"/>
      <c r="B26" s="26"/>
      <c r="C26" s="26"/>
      <c r="D26" s="26"/>
      <c r="E26" s="1"/>
      <c r="F26" s="27"/>
      <c r="G26" s="1"/>
      <c r="H26" s="1"/>
      <c r="I26" s="13"/>
      <c r="J26" s="1"/>
      <c r="K26" s="2" t="s">
        <v>455</v>
      </c>
      <c r="M26" s="15">
        <v>0</v>
      </c>
      <c r="N26" s="1"/>
    </row>
    <row r="27" spans="1:14" ht="12.75">
      <c r="A27" s="1"/>
      <c r="B27" s="30" t="s">
        <v>31</v>
      </c>
      <c r="C27" s="30"/>
      <c r="D27" s="30"/>
      <c r="E27" s="24"/>
      <c r="F27" s="31">
        <f>F20+F25</f>
        <v>5402</v>
      </c>
      <c r="G27" s="1"/>
      <c r="H27" s="1"/>
      <c r="I27" s="13"/>
      <c r="J27" s="1"/>
      <c r="K27" s="1"/>
      <c r="L27" s="1"/>
      <c r="M27" s="12">
        <f>SUM(M20:M26)</f>
        <v>485</v>
      </c>
      <c r="N27" s="1"/>
    </row>
    <row r="28" spans="1:14" ht="12.75">
      <c r="A28" s="1"/>
      <c r="B28" s="32"/>
      <c r="C28" s="32"/>
      <c r="D28" s="32"/>
      <c r="E28" s="33"/>
      <c r="F28" s="33"/>
      <c r="G28" s="1"/>
      <c r="H28" s="1"/>
      <c r="I28" s="13"/>
      <c r="J28" s="1"/>
      <c r="K28" s="1" t="s">
        <v>32</v>
      </c>
      <c r="L28" s="1"/>
      <c r="M28" s="1"/>
      <c r="N28" s="12">
        <f>M18+M27</f>
        <v>-165</v>
      </c>
    </row>
    <row r="29" spans="1:14" ht="15">
      <c r="A29" s="1"/>
      <c r="B29" s="34" t="s">
        <v>33</v>
      </c>
      <c r="C29" s="34"/>
      <c r="D29" s="34"/>
      <c r="E29" s="33"/>
      <c r="F29" s="1"/>
      <c r="G29" s="1"/>
      <c r="H29" s="1"/>
      <c r="I29" s="13"/>
      <c r="J29" s="2"/>
      <c r="K29" s="1"/>
      <c r="L29" s="1"/>
      <c r="M29" s="1"/>
      <c r="N29" s="12"/>
    </row>
    <row r="30" spans="1:14" ht="12.75">
      <c r="A30" s="1"/>
      <c r="B30" s="16"/>
      <c r="C30" s="16"/>
      <c r="D30" s="16"/>
      <c r="E30" s="12"/>
      <c r="F30" s="27"/>
      <c r="G30" s="35"/>
      <c r="H30" s="1"/>
      <c r="I30" s="13"/>
      <c r="J30" s="7" t="s">
        <v>35</v>
      </c>
      <c r="K30" s="8"/>
      <c r="L30" s="8"/>
      <c r="M30" s="8"/>
      <c r="N30" s="25">
        <f>N5+N7+N28</f>
        <v>7149.32</v>
      </c>
    </row>
    <row r="31" spans="1:14" ht="12.75">
      <c r="A31" s="1"/>
      <c r="B31" s="1"/>
      <c r="C31" s="1"/>
      <c r="D31" s="1"/>
      <c r="E31" s="1"/>
      <c r="F31" s="12"/>
      <c r="G31" s="35"/>
      <c r="H31" s="1"/>
      <c r="I31" s="13"/>
      <c r="J31" s="1"/>
      <c r="K31" s="1"/>
      <c r="L31" s="1"/>
      <c r="M31" s="1"/>
      <c r="N31" s="1"/>
    </row>
    <row r="32" spans="1:14" ht="12.75">
      <c r="A32" s="1"/>
      <c r="B32" s="30" t="s">
        <v>36</v>
      </c>
      <c r="C32" s="30"/>
      <c r="D32" s="30"/>
      <c r="E32" s="24"/>
      <c r="F32" s="31">
        <f>SUM(F30:F31)</f>
        <v>0</v>
      </c>
      <c r="G32" s="35"/>
      <c r="H32" s="1"/>
      <c r="I32" s="36"/>
      <c r="J32" s="37"/>
      <c r="K32" s="37"/>
      <c r="L32" s="37"/>
      <c r="M32" s="37"/>
      <c r="N32" s="37"/>
    </row>
    <row r="33" spans="1:14" ht="12.75">
      <c r="A33" s="1"/>
      <c r="B33" s="38"/>
      <c r="C33" s="38"/>
      <c r="D33" s="38"/>
      <c r="E33" s="33"/>
      <c r="F33" s="35"/>
      <c r="G33" s="1"/>
      <c r="H33" s="1"/>
      <c r="I33" s="13"/>
      <c r="J33" s="1"/>
      <c r="K33" s="1"/>
      <c r="L33" s="1"/>
      <c r="M33" s="1"/>
      <c r="N33" s="1"/>
    </row>
    <row r="34" spans="1:14" ht="12.75">
      <c r="A34" s="1"/>
      <c r="B34" s="30" t="s">
        <v>37</v>
      </c>
      <c r="C34" s="30"/>
      <c r="D34" s="30"/>
      <c r="E34" s="24"/>
      <c r="F34" s="31"/>
      <c r="G34" s="31">
        <f>F27+F32</f>
        <v>5402</v>
      </c>
      <c r="H34" s="1"/>
      <c r="I34" s="13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3"/>
      <c r="J35" s="4" t="s">
        <v>38</v>
      </c>
      <c r="K35" s="1"/>
      <c r="L35" s="1"/>
      <c r="M35" s="1"/>
      <c r="N35" s="1"/>
    </row>
    <row r="36" spans="1:14" ht="15">
      <c r="A36" s="1"/>
      <c r="B36" s="6" t="s">
        <v>39</v>
      </c>
      <c r="C36" s="6"/>
      <c r="D36" s="6"/>
      <c r="E36" s="26"/>
      <c r="F36" s="33"/>
      <c r="G36" s="27"/>
      <c r="H36" s="1"/>
      <c r="I36" s="13"/>
      <c r="J36" s="39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3"/>
      <c r="J37" s="1" t="s">
        <v>40</v>
      </c>
      <c r="K37" s="40" t="s">
        <v>41</v>
      </c>
      <c r="L37" s="41" t="s">
        <v>179</v>
      </c>
      <c r="M37" s="41" t="s">
        <v>180</v>
      </c>
      <c r="N37" s="40" t="s">
        <v>42</v>
      </c>
    </row>
    <row r="38" spans="1:14" ht="12.75">
      <c r="A38" s="1"/>
      <c r="B38" s="11" t="s">
        <v>43</v>
      </c>
      <c r="C38" s="11"/>
      <c r="D38" s="11"/>
      <c r="E38" s="12"/>
      <c r="F38" s="1"/>
      <c r="G38" s="1"/>
      <c r="H38" s="1"/>
      <c r="I38" s="13"/>
      <c r="J38" s="42" t="s">
        <v>44</v>
      </c>
      <c r="K38" s="43">
        <v>4560</v>
      </c>
      <c r="L38" s="43">
        <v>150</v>
      </c>
      <c r="M38" s="43">
        <v>0</v>
      </c>
      <c r="N38" s="44">
        <f aca="true" t="shared" si="1" ref="N38:N44">K38+L38-M38</f>
        <v>4710</v>
      </c>
    </row>
    <row r="39" spans="1:14" ht="12.75">
      <c r="A39" s="1"/>
      <c r="B39" s="45" t="s">
        <v>256</v>
      </c>
      <c r="C39" s="16"/>
      <c r="D39" s="16"/>
      <c r="E39" s="15">
        <v>660</v>
      </c>
      <c r="F39" s="1"/>
      <c r="G39" s="1"/>
      <c r="H39" s="1"/>
      <c r="I39" s="13"/>
      <c r="J39" s="13" t="s">
        <v>46</v>
      </c>
      <c r="K39" s="43">
        <v>1740</v>
      </c>
      <c r="L39" s="43">
        <v>100</v>
      </c>
      <c r="M39" s="43">
        <f>Q39*-1</f>
        <v>0</v>
      </c>
      <c r="N39" s="46">
        <f t="shared" si="1"/>
        <v>1840</v>
      </c>
    </row>
    <row r="40" spans="1:14" ht="12.75">
      <c r="A40" s="1"/>
      <c r="B40" s="16" t="s">
        <v>509</v>
      </c>
      <c r="C40" s="16"/>
      <c r="D40" s="16"/>
      <c r="E40" s="15">
        <v>660</v>
      </c>
      <c r="F40" s="1"/>
      <c r="G40" s="1"/>
      <c r="H40" s="1"/>
      <c r="I40" s="13"/>
      <c r="J40" s="13" t="s">
        <v>48</v>
      </c>
      <c r="K40" s="43">
        <v>1240</v>
      </c>
      <c r="L40" s="43">
        <v>40</v>
      </c>
      <c r="M40" s="43">
        <f>Q40*-1</f>
        <v>0</v>
      </c>
      <c r="N40" s="46">
        <f t="shared" si="1"/>
        <v>1280</v>
      </c>
    </row>
    <row r="41" spans="1:14" ht="12.75">
      <c r="A41" s="1"/>
      <c r="B41" s="16" t="s">
        <v>555</v>
      </c>
      <c r="C41" s="16"/>
      <c r="D41" s="16"/>
      <c r="E41" s="15">
        <v>495</v>
      </c>
      <c r="F41" s="1"/>
      <c r="G41" s="1"/>
      <c r="H41" s="1"/>
      <c r="I41" s="13"/>
      <c r="J41" s="5" t="s">
        <v>50</v>
      </c>
      <c r="K41" s="47">
        <v>1160</v>
      </c>
      <c r="L41" s="43">
        <v>330</v>
      </c>
      <c r="M41" s="43">
        <f>Q41*-1</f>
        <v>0</v>
      </c>
      <c r="N41" s="46">
        <f t="shared" si="1"/>
        <v>1490</v>
      </c>
    </row>
    <row r="42" spans="1:14" ht="12.75">
      <c r="A42" s="1"/>
      <c r="B42" s="16" t="s">
        <v>510</v>
      </c>
      <c r="C42" s="16"/>
      <c r="D42" s="16"/>
      <c r="E42" s="15">
        <v>660</v>
      </c>
      <c r="F42" s="1"/>
      <c r="G42" s="1"/>
      <c r="H42" s="1"/>
      <c r="I42" s="13"/>
      <c r="J42" s="5" t="s">
        <v>52</v>
      </c>
      <c r="K42" s="47">
        <v>6775</v>
      </c>
      <c r="L42" s="47">
        <v>0</v>
      </c>
      <c r="M42" s="47">
        <f>Q42*-1</f>
        <v>0</v>
      </c>
      <c r="N42" s="96">
        <f t="shared" si="1"/>
        <v>6775</v>
      </c>
    </row>
    <row r="43" spans="1:14" ht="12.75">
      <c r="A43" s="1"/>
      <c r="B43" s="16" t="s">
        <v>556</v>
      </c>
      <c r="C43" s="16"/>
      <c r="D43" s="16"/>
      <c r="E43" s="15">
        <v>495</v>
      </c>
      <c r="F43" s="1"/>
      <c r="G43" s="1"/>
      <c r="H43" s="1"/>
      <c r="I43" s="13"/>
      <c r="J43" s="5" t="s">
        <v>337</v>
      </c>
      <c r="K43" s="47">
        <v>682</v>
      </c>
      <c r="L43" s="47">
        <v>0</v>
      </c>
      <c r="M43" s="47">
        <v>485</v>
      </c>
      <c r="N43" s="96">
        <f t="shared" si="1"/>
        <v>197</v>
      </c>
    </row>
    <row r="44" spans="1:14" ht="12.75">
      <c r="A44" s="1"/>
      <c r="B44" s="1"/>
      <c r="C44" s="16"/>
      <c r="D44" s="16"/>
      <c r="E44" s="15"/>
      <c r="F44" s="1"/>
      <c r="G44" s="1"/>
      <c r="H44" s="1"/>
      <c r="I44" s="13"/>
      <c r="J44" s="5" t="s">
        <v>338</v>
      </c>
      <c r="K44" s="47">
        <v>150</v>
      </c>
      <c r="L44" s="47">
        <v>30</v>
      </c>
      <c r="M44" s="47">
        <v>0</v>
      </c>
      <c r="N44" s="96">
        <f t="shared" si="1"/>
        <v>180</v>
      </c>
    </row>
    <row r="45" spans="1:14" ht="12.75">
      <c r="A45" s="1"/>
      <c r="B45" s="1"/>
      <c r="C45" s="23" t="s">
        <v>57</v>
      </c>
      <c r="D45" s="23"/>
      <c r="E45" s="24"/>
      <c r="F45" s="25">
        <f>SUM(E39:E43)</f>
        <v>2970</v>
      </c>
      <c r="G45" s="1"/>
      <c r="H45" s="1"/>
      <c r="I45" s="13"/>
      <c r="J45" s="117" t="s">
        <v>54</v>
      </c>
      <c r="K45" s="98">
        <f>SUM(K38:K44)</f>
        <v>16307</v>
      </c>
      <c r="L45" s="98">
        <f>SUM(L38:L44)</f>
        <v>650</v>
      </c>
      <c r="M45" s="98">
        <f>SUM(M38:M44)</f>
        <v>485</v>
      </c>
      <c r="N45" s="99">
        <f>SUM(N38:N44)</f>
        <v>16472</v>
      </c>
    </row>
    <row r="46" spans="1:14" ht="12.75">
      <c r="A46" s="1"/>
      <c r="B46" s="1"/>
      <c r="C46" s="1"/>
      <c r="D46" s="1"/>
      <c r="E46" s="1"/>
      <c r="F46" s="1"/>
      <c r="G46" s="1"/>
      <c r="H46" s="1"/>
      <c r="I46" s="13"/>
      <c r="J46" s="1"/>
      <c r="K46" s="1"/>
      <c r="L46" s="1"/>
      <c r="M46" s="1"/>
      <c r="N46" s="1"/>
    </row>
    <row r="47" spans="1:14" ht="12.75">
      <c r="A47" s="1"/>
      <c r="B47" s="11" t="s">
        <v>60</v>
      </c>
      <c r="C47" s="11"/>
      <c r="D47" s="11"/>
      <c r="E47" s="12"/>
      <c r="F47" s="1"/>
      <c r="G47" s="1"/>
      <c r="H47" s="1"/>
      <c r="I47" s="13"/>
      <c r="J47" s="16" t="s">
        <v>56</v>
      </c>
      <c r="K47" s="1"/>
      <c r="L47" s="1"/>
      <c r="M47" s="1"/>
      <c r="N47" s="1"/>
    </row>
    <row r="48" spans="1:14" ht="12.75">
      <c r="A48" s="1"/>
      <c r="B48" s="2" t="s">
        <v>62</v>
      </c>
      <c r="C48" s="2"/>
      <c r="D48" s="2"/>
      <c r="E48" s="12">
        <f>E121</f>
        <v>512.23</v>
      </c>
      <c r="F48" s="1"/>
      <c r="G48" s="1"/>
      <c r="H48" s="1"/>
      <c r="I48" s="13"/>
      <c r="J48" s="48" t="s">
        <v>193</v>
      </c>
      <c r="K48" s="1"/>
      <c r="L48" s="1"/>
      <c r="M48" s="1"/>
      <c r="N48" s="1"/>
    </row>
    <row r="49" spans="1:14" ht="12.75">
      <c r="A49" s="1"/>
      <c r="B49" s="2" t="s">
        <v>64</v>
      </c>
      <c r="C49" s="2"/>
      <c r="D49" s="2"/>
      <c r="E49" s="12">
        <f>E142</f>
        <v>164.95000000000002</v>
      </c>
      <c r="F49" s="1"/>
      <c r="G49" s="1"/>
      <c r="H49" s="1"/>
      <c r="I49" s="13"/>
      <c r="J49" s="48" t="s">
        <v>194</v>
      </c>
      <c r="K49" s="33"/>
      <c r="L49" s="33"/>
      <c r="M49" s="33"/>
      <c r="N49" s="33"/>
    </row>
    <row r="50" spans="1:14" ht="12.75">
      <c r="A50" s="1"/>
      <c r="B50" s="16" t="s">
        <v>66</v>
      </c>
      <c r="C50" s="16"/>
      <c r="D50" s="16"/>
      <c r="E50" s="12"/>
      <c r="F50" s="1"/>
      <c r="G50" s="1"/>
      <c r="H50" s="1"/>
      <c r="I50" s="13"/>
      <c r="J50" s="48" t="s">
        <v>195</v>
      </c>
      <c r="K50" s="1"/>
      <c r="L50" s="1"/>
      <c r="M50" s="1"/>
      <c r="N50" s="1"/>
    </row>
    <row r="51" spans="1:14" ht="12.75">
      <c r="A51" s="1"/>
      <c r="B51" s="1"/>
      <c r="C51" s="23" t="s">
        <v>259</v>
      </c>
      <c r="D51" s="23"/>
      <c r="E51" s="24"/>
      <c r="F51" s="25">
        <f>E48+E49</f>
        <v>677.1800000000001</v>
      </c>
      <c r="G51" s="1"/>
      <c r="H51" s="1"/>
      <c r="I51" s="13"/>
      <c r="J51" s="48" t="s">
        <v>342</v>
      </c>
      <c r="K51" s="16" t="s">
        <v>343</v>
      </c>
      <c r="L51" s="16"/>
      <c r="M51" s="16"/>
      <c r="N51" s="16"/>
    </row>
    <row r="52" spans="1:14" ht="12.75">
      <c r="A52" s="1"/>
      <c r="B52" s="50"/>
      <c r="C52" s="50"/>
      <c r="D52" s="50"/>
      <c r="E52" s="12"/>
      <c r="F52" s="1"/>
      <c r="G52" s="1"/>
      <c r="H52" s="1"/>
      <c r="I52" s="13"/>
      <c r="J52" s="48" t="s">
        <v>344</v>
      </c>
      <c r="K52" s="16" t="s">
        <v>343</v>
      </c>
      <c r="L52" s="16"/>
      <c r="M52" s="16"/>
      <c r="N52" s="16"/>
    </row>
    <row r="53" spans="1:14" ht="12.75">
      <c r="A53" s="1"/>
      <c r="B53" s="11" t="s">
        <v>68</v>
      </c>
      <c r="C53" s="11"/>
      <c r="D53" s="11"/>
      <c r="E53" s="12"/>
      <c r="F53" s="1"/>
      <c r="G53" s="1"/>
      <c r="H53" s="1"/>
      <c r="I53" s="13"/>
      <c r="J53" s="48" t="s">
        <v>542</v>
      </c>
      <c r="K53" s="16"/>
      <c r="L53" s="16"/>
      <c r="M53" s="16"/>
      <c r="N53" s="16"/>
    </row>
    <row r="54" spans="1:14" ht="12.75">
      <c r="A54" s="1"/>
      <c r="B54" s="2" t="s">
        <v>69</v>
      </c>
      <c r="C54" s="2"/>
      <c r="D54" s="2"/>
      <c r="E54" s="15">
        <f>K95</f>
        <v>255.81</v>
      </c>
      <c r="F54" s="1"/>
      <c r="G54" s="1"/>
      <c r="H54" s="1"/>
      <c r="I54" s="13"/>
      <c r="J54" s="48"/>
      <c r="K54" s="16"/>
      <c r="L54" s="16"/>
      <c r="M54" s="16"/>
      <c r="N54" s="16"/>
    </row>
    <row r="55" spans="1:14" ht="12.75">
      <c r="A55" s="1"/>
      <c r="B55" s="51" t="s">
        <v>549</v>
      </c>
      <c r="C55" s="51"/>
      <c r="D55" s="51"/>
      <c r="E55" s="15">
        <v>23.39</v>
      </c>
      <c r="F55" s="1"/>
      <c r="G55" s="1"/>
      <c r="H55" s="1"/>
      <c r="I55" s="36"/>
      <c r="J55" s="37"/>
      <c r="K55" s="37"/>
      <c r="L55" s="37"/>
      <c r="M55" s="37"/>
      <c r="N55" s="37"/>
    </row>
    <row r="56" spans="1:14" ht="12.75">
      <c r="A56" s="1"/>
      <c r="B56" s="1"/>
      <c r="C56" s="23" t="s">
        <v>72</v>
      </c>
      <c r="D56" s="23"/>
      <c r="E56" s="24"/>
      <c r="F56" s="52">
        <f>SUM(E54:E55)</f>
        <v>279.2</v>
      </c>
      <c r="G56" s="1"/>
      <c r="H56" s="1"/>
      <c r="I56" s="42"/>
      <c r="J56" s="1"/>
      <c r="K56" s="1"/>
      <c r="L56" s="1"/>
      <c r="M56" s="1" t="s">
        <v>223</v>
      </c>
      <c r="N56" s="1"/>
    </row>
    <row r="57" spans="1:14" ht="12.75">
      <c r="A57" s="1"/>
      <c r="B57" s="53"/>
      <c r="C57" s="53"/>
      <c r="D57" s="53"/>
      <c r="E57" s="27"/>
      <c r="F57" s="1"/>
      <c r="G57" s="1"/>
      <c r="H57" s="1"/>
      <c r="I57" s="13"/>
      <c r="J57" s="1"/>
      <c r="K57" s="1"/>
      <c r="L57" s="1"/>
      <c r="M57" s="1"/>
      <c r="N57" s="1"/>
    </row>
    <row r="58" spans="1:14" ht="15">
      <c r="A58" s="1"/>
      <c r="B58" s="55" t="s">
        <v>74</v>
      </c>
      <c r="C58" s="55"/>
      <c r="D58" s="55"/>
      <c r="E58" s="12"/>
      <c r="F58" s="1"/>
      <c r="G58" s="1"/>
      <c r="H58" s="1"/>
      <c r="I58" s="13"/>
      <c r="J58" s="4" t="s">
        <v>71</v>
      </c>
      <c r="K58" s="1"/>
      <c r="L58" s="1"/>
      <c r="M58" s="1"/>
      <c r="N58" s="1"/>
    </row>
    <row r="59" spans="1:14" ht="12.75">
      <c r="A59" s="1"/>
      <c r="B59" s="51" t="s">
        <v>75</v>
      </c>
      <c r="C59" s="51"/>
      <c r="D59" s="51"/>
      <c r="E59" s="12">
        <f>K109</f>
        <v>20.4</v>
      </c>
      <c r="F59" s="1"/>
      <c r="G59" s="1"/>
      <c r="H59" s="1"/>
      <c r="I59" s="13"/>
      <c r="J59" s="1"/>
      <c r="K59" s="1"/>
      <c r="L59" s="1"/>
      <c r="M59" s="1"/>
      <c r="N59" s="1"/>
    </row>
    <row r="60" spans="1:14" ht="12.75">
      <c r="A60" s="1"/>
      <c r="B60" s="51" t="s">
        <v>76</v>
      </c>
      <c r="C60" s="51"/>
      <c r="D60" s="51"/>
      <c r="E60" s="12">
        <f>K113</f>
        <v>0</v>
      </c>
      <c r="F60" s="1"/>
      <c r="G60" s="1"/>
      <c r="H60" s="1"/>
      <c r="I60" s="13"/>
      <c r="J60" s="54" t="s">
        <v>224</v>
      </c>
      <c r="K60" s="24"/>
      <c r="L60" s="121"/>
      <c r="M60" s="122">
        <v>198</v>
      </c>
      <c r="N60" s="1"/>
    </row>
    <row r="61" spans="1:14" ht="12.75">
      <c r="A61" s="1"/>
      <c r="B61" s="51" t="s">
        <v>77</v>
      </c>
      <c r="C61" s="51"/>
      <c r="D61" s="51"/>
      <c r="E61" s="15">
        <f>K115</f>
        <v>35</v>
      </c>
      <c r="F61" s="1"/>
      <c r="G61" s="1"/>
      <c r="H61" s="1"/>
      <c r="I61" s="13"/>
      <c r="J61" s="33"/>
      <c r="K61" s="33"/>
      <c r="L61" s="112"/>
      <c r="M61" s="112"/>
      <c r="N61" s="1"/>
    </row>
    <row r="62" spans="1:14" ht="12.75">
      <c r="A62" s="1"/>
      <c r="B62" s="16" t="s">
        <v>66</v>
      </c>
      <c r="C62" s="16"/>
      <c r="D62" s="16"/>
      <c r="E62" s="15"/>
      <c r="F62" s="1"/>
      <c r="G62" s="1"/>
      <c r="H62" s="1"/>
      <c r="I62" s="13"/>
      <c r="J62" s="33"/>
      <c r="K62" s="33"/>
      <c r="L62" s="123"/>
      <c r="M62" s="123"/>
      <c r="N62" s="1"/>
    </row>
    <row r="63" spans="1:14" ht="12.75">
      <c r="A63" s="1"/>
      <c r="B63" s="1"/>
      <c r="C63" s="23" t="s">
        <v>80</v>
      </c>
      <c r="D63" s="23"/>
      <c r="E63" s="24"/>
      <c r="F63" s="25">
        <f>SUM(E59:E61)</f>
        <v>55.4</v>
      </c>
      <c r="G63" s="1"/>
      <c r="H63" s="1"/>
      <c r="I63" s="36"/>
      <c r="J63" s="37"/>
      <c r="K63" s="37"/>
      <c r="L63" s="37"/>
      <c r="M63" s="37"/>
      <c r="N63" s="37"/>
    </row>
    <row r="64" spans="1:14" ht="12.75">
      <c r="A64" s="1"/>
      <c r="B64" s="1"/>
      <c r="C64" s="1"/>
      <c r="D64" s="1"/>
      <c r="E64" s="1"/>
      <c r="F64" s="1"/>
      <c r="G64" s="1"/>
      <c r="H64" s="1"/>
      <c r="I64" s="13"/>
      <c r="J64" s="1"/>
      <c r="K64" s="1"/>
      <c r="L64" s="1"/>
      <c r="M64" s="1"/>
      <c r="N64" s="33"/>
    </row>
    <row r="65" spans="1:14" ht="15">
      <c r="A65" s="1"/>
      <c r="B65" s="11" t="s">
        <v>82</v>
      </c>
      <c r="C65" s="11"/>
      <c r="D65" s="11"/>
      <c r="E65" s="12"/>
      <c r="F65" s="1"/>
      <c r="G65" s="1"/>
      <c r="H65" s="1"/>
      <c r="I65" s="13"/>
      <c r="J65" s="4" t="s">
        <v>79</v>
      </c>
      <c r="K65" s="1"/>
      <c r="L65" s="1"/>
      <c r="M65" s="1"/>
      <c r="N65" s="1"/>
    </row>
    <row r="66" spans="1:14" ht="12.75">
      <c r="A66" s="1"/>
      <c r="B66" s="16" t="s">
        <v>66</v>
      </c>
      <c r="C66" s="50"/>
      <c r="D66" s="50"/>
      <c r="E66" s="12"/>
      <c r="F66" s="1"/>
      <c r="G66" s="1"/>
      <c r="H66" s="1"/>
      <c r="I66" s="13"/>
      <c r="J66" s="1"/>
      <c r="K66" s="1"/>
      <c r="L66" s="1"/>
      <c r="M66" s="1"/>
      <c r="N66" s="1"/>
    </row>
    <row r="67" spans="1:14" ht="12.75">
      <c r="A67" s="1"/>
      <c r="B67" s="1"/>
      <c r="C67" s="23" t="s">
        <v>85</v>
      </c>
      <c r="D67" s="23"/>
      <c r="E67" s="24"/>
      <c r="F67" s="25">
        <f>K122</f>
        <v>63.08</v>
      </c>
      <c r="G67" s="1"/>
      <c r="H67" s="1"/>
      <c r="I67" s="13"/>
      <c r="J67" s="2" t="s">
        <v>81</v>
      </c>
      <c r="K67" s="33"/>
      <c r="L67" s="1"/>
      <c r="M67" s="1"/>
      <c r="N67" s="1"/>
    </row>
    <row r="68" spans="1:14" ht="12.75">
      <c r="A68" s="1"/>
      <c r="B68" s="26"/>
      <c r="C68" s="26"/>
      <c r="D68" s="26"/>
      <c r="E68" s="1"/>
      <c r="F68" s="27"/>
      <c r="G68" s="35"/>
      <c r="H68" s="1"/>
      <c r="I68" s="13"/>
      <c r="J68" s="56" t="s">
        <v>83</v>
      </c>
      <c r="K68" s="24"/>
      <c r="L68" s="57">
        <v>0</v>
      </c>
      <c r="M68" s="1"/>
      <c r="N68" s="1"/>
    </row>
    <row r="69" spans="1:14" ht="12.75">
      <c r="A69" s="1"/>
      <c r="B69" s="11" t="s">
        <v>87</v>
      </c>
      <c r="C69" s="11"/>
      <c r="D69" s="11"/>
      <c r="E69" s="12"/>
      <c r="F69" s="1"/>
      <c r="G69" s="1"/>
      <c r="H69" s="1"/>
      <c r="I69" s="13"/>
      <c r="J69" s="39" t="s">
        <v>84</v>
      </c>
      <c r="K69" s="1"/>
      <c r="L69" s="58">
        <f>SUM(L67:L68)</f>
        <v>0</v>
      </c>
      <c r="M69" s="1"/>
      <c r="N69" s="1"/>
    </row>
    <row r="70" spans="1:14" ht="12.75">
      <c r="A70" s="1"/>
      <c r="B70" s="16" t="s">
        <v>66</v>
      </c>
      <c r="C70" s="50"/>
      <c r="D70" s="50"/>
      <c r="E70" s="12"/>
      <c r="F70" s="1"/>
      <c r="G70" s="27"/>
      <c r="H70" s="1"/>
      <c r="I70" s="13"/>
      <c r="J70" s="1"/>
      <c r="K70" s="1"/>
      <c r="L70" s="1"/>
      <c r="M70" s="1"/>
      <c r="N70" s="1"/>
    </row>
    <row r="71" spans="1:14" ht="12.75">
      <c r="A71" s="1"/>
      <c r="B71" s="1"/>
      <c r="C71" s="23" t="s">
        <v>89</v>
      </c>
      <c r="D71" s="23"/>
      <c r="E71" s="24"/>
      <c r="F71" s="25">
        <f>K127</f>
        <v>80</v>
      </c>
      <c r="G71" s="27"/>
      <c r="H71" s="1"/>
      <c r="I71" s="13"/>
      <c r="J71" s="2" t="s">
        <v>86</v>
      </c>
      <c r="K71" s="33"/>
      <c r="L71" s="1"/>
      <c r="M71" s="1"/>
      <c r="N71" s="1"/>
    </row>
    <row r="72" spans="1:14" ht="12.75">
      <c r="A72" s="1"/>
      <c r="B72" s="50"/>
      <c r="C72" s="50"/>
      <c r="D72" s="50"/>
      <c r="E72" s="12"/>
      <c r="F72" s="1"/>
      <c r="G72" s="1"/>
      <c r="H72" s="1"/>
      <c r="I72" s="13"/>
      <c r="J72" s="147" t="s">
        <v>547</v>
      </c>
      <c r="K72" s="24"/>
      <c r="L72" s="57">
        <v>220</v>
      </c>
      <c r="M72" s="1"/>
      <c r="N72" s="1"/>
    </row>
    <row r="73" spans="1:14" ht="12.75">
      <c r="A73" s="1"/>
      <c r="B73" s="11" t="s">
        <v>90</v>
      </c>
      <c r="C73" s="11"/>
      <c r="D73" s="11"/>
      <c r="E73" s="1"/>
      <c r="F73" s="1"/>
      <c r="G73" s="1"/>
      <c r="H73" s="1"/>
      <c r="I73" s="13"/>
      <c r="J73" s="39" t="s">
        <v>84</v>
      </c>
      <c r="K73" s="33"/>
      <c r="L73" s="58">
        <f>SUM(L72)</f>
        <v>220</v>
      </c>
      <c r="M73" s="1"/>
      <c r="N73" s="1"/>
    </row>
    <row r="74" spans="1:14" ht="12.75">
      <c r="A74" s="1"/>
      <c r="B74" s="16" t="s">
        <v>66</v>
      </c>
      <c r="C74" s="50"/>
      <c r="D74" s="50"/>
      <c r="E74" s="1"/>
      <c r="F74" s="1"/>
      <c r="G74" s="1"/>
      <c r="H74" s="1"/>
      <c r="I74" s="13"/>
      <c r="J74" s="1"/>
      <c r="K74" s="1"/>
      <c r="L74" s="1"/>
      <c r="M74" s="1"/>
      <c r="N74" s="1"/>
    </row>
    <row r="75" spans="1:14" ht="12.75">
      <c r="A75" s="1"/>
      <c r="B75" s="1"/>
      <c r="C75" s="23" t="s">
        <v>91</v>
      </c>
      <c r="D75" s="23"/>
      <c r="E75" s="24"/>
      <c r="F75" s="25">
        <f>K136</f>
        <v>743.22</v>
      </c>
      <c r="G75" s="1"/>
      <c r="H75" s="1"/>
      <c r="I75" s="36"/>
      <c r="J75" s="37"/>
      <c r="K75" s="37"/>
      <c r="L75" s="37"/>
      <c r="M75" s="37"/>
      <c r="N75" s="37"/>
    </row>
    <row r="76" spans="1:14" ht="12.75">
      <c r="A76" s="1"/>
      <c r="B76" s="1"/>
      <c r="C76" s="1"/>
      <c r="D76" s="1"/>
      <c r="E76" s="1"/>
      <c r="F76" s="1"/>
      <c r="G76" s="1"/>
      <c r="H76" s="1"/>
      <c r="I76" s="13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59"/>
      <c r="I77" s="13"/>
      <c r="J77" s="1"/>
      <c r="K77" s="1"/>
      <c r="L77" s="1"/>
      <c r="M77" s="1"/>
      <c r="N77" s="1"/>
    </row>
    <row r="78" spans="1:14" ht="12.75">
      <c r="A78" s="1"/>
      <c r="B78" s="30" t="s">
        <v>92</v>
      </c>
      <c r="C78" s="30"/>
      <c r="D78" s="30"/>
      <c r="E78" s="24"/>
      <c r="F78" s="25"/>
      <c r="G78" s="31">
        <f>F45+F51+F56+F63+F67+F71+F75</f>
        <v>4868.080000000001</v>
      </c>
      <c r="H78" s="59"/>
      <c r="I78" s="13"/>
      <c r="J78" s="1"/>
      <c r="K78" s="1"/>
      <c r="L78" s="1"/>
      <c r="M78" s="1"/>
      <c r="N78" s="1"/>
    </row>
    <row r="79" spans="1:14" ht="12.75">
      <c r="A79" s="1"/>
      <c r="B79" s="26"/>
      <c r="C79" s="26"/>
      <c r="D79" s="26"/>
      <c r="E79" s="1"/>
      <c r="F79" s="10"/>
      <c r="G79" s="1"/>
      <c r="H79" s="1"/>
      <c r="I79" s="13"/>
      <c r="J79" s="1"/>
      <c r="K79" s="1"/>
      <c r="L79" s="1"/>
      <c r="M79" s="1"/>
      <c r="N79" s="1"/>
    </row>
    <row r="80" spans="1:14" ht="15">
      <c r="A80" s="1"/>
      <c r="B80" s="6" t="s">
        <v>93</v>
      </c>
      <c r="C80" s="6"/>
      <c r="D80" s="6"/>
      <c r="E80" s="1"/>
      <c r="F80" s="1"/>
      <c r="G80" s="60">
        <f>G34-G78</f>
        <v>533.9199999999992</v>
      </c>
      <c r="H80" s="1"/>
      <c r="I80" s="13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3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3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3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3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3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3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3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3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3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3"/>
      <c r="J90" s="1"/>
      <c r="K90" s="1"/>
      <c r="L90" s="1"/>
      <c r="M90" s="1"/>
      <c r="N90" s="1"/>
    </row>
    <row r="91" spans="1:14" ht="18">
      <c r="A91" s="1"/>
      <c r="B91" s="1"/>
      <c r="C91" s="4"/>
      <c r="D91" s="4"/>
      <c r="E91" s="1"/>
      <c r="F91" s="1"/>
      <c r="G91" s="3" t="s">
        <v>528</v>
      </c>
      <c r="H91" s="33"/>
      <c r="I91" s="61"/>
      <c r="J91" s="2"/>
      <c r="K91" s="2"/>
      <c r="L91" s="1"/>
      <c r="M91" s="1"/>
      <c r="N91" s="1"/>
    </row>
    <row r="92" spans="1:14" ht="18">
      <c r="A92" s="1"/>
      <c r="B92" s="4" t="s">
        <v>94</v>
      </c>
      <c r="C92" s="4"/>
      <c r="D92" s="4"/>
      <c r="E92" s="1"/>
      <c r="F92" s="1"/>
      <c r="G92" s="3"/>
      <c r="H92" s="33"/>
      <c r="I92" s="61"/>
      <c r="J92" s="2"/>
      <c r="K92" s="2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61"/>
      <c r="J93" s="2"/>
      <c r="K93" s="2"/>
      <c r="L93" s="1"/>
      <c r="M93" s="1"/>
      <c r="N93" s="1"/>
    </row>
    <row r="94" spans="1:14" ht="12.75">
      <c r="A94" s="39" t="s">
        <v>95</v>
      </c>
      <c r="B94" s="1"/>
      <c r="C94" s="1"/>
      <c r="D94" s="1"/>
      <c r="E94" s="1"/>
      <c r="F94" s="1"/>
      <c r="G94" s="39" t="s">
        <v>96</v>
      </c>
      <c r="H94" s="1"/>
      <c r="I94" s="1"/>
      <c r="J94" s="1"/>
      <c r="K94" s="1"/>
      <c r="L94" s="1"/>
      <c r="M94" s="1"/>
      <c r="N94" s="1"/>
    </row>
    <row r="95" spans="1:14" ht="12.75">
      <c r="A95" s="2" t="s">
        <v>537</v>
      </c>
      <c r="B95" s="1"/>
      <c r="C95" s="1"/>
      <c r="D95" s="1"/>
      <c r="E95" s="2"/>
      <c r="F95" s="1"/>
      <c r="G95" s="1"/>
      <c r="H95" s="62" t="s">
        <v>98</v>
      </c>
      <c r="I95" s="2"/>
      <c r="J95" s="1"/>
      <c r="K95" s="15">
        <v>255.81</v>
      </c>
      <c r="L95" s="1"/>
      <c r="M95" s="1"/>
      <c r="N95" s="1"/>
    </row>
    <row r="96" spans="1:14" ht="12.75">
      <c r="A96" s="2"/>
      <c r="B96" s="100">
        <v>39055</v>
      </c>
      <c r="C96" s="1" t="s">
        <v>99</v>
      </c>
      <c r="D96" s="1"/>
      <c r="E96" s="15">
        <v>20</v>
      </c>
      <c r="F96" s="1"/>
      <c r="G96" s="1"/>
      <c r="H96" s="1" t="s">
        <v>551</v>
      </c>
      <c r="I96" s="2"/>
      <c r="J96" s="1"/>
      <c r="K96" s="15">
        <v>23.39</v>
      </c>
      <c r="L96" s="1"/>
      <c r="M96" s="1"/>
      <c r="N96" s="1"/>
    </row>
    <row r="97" spans="1:14" ht="12.75">
      <c r="A97" s="2"/>
      <c r="B97" s="136">
        <v>39057</v>
      </c>
      <c r="C97" t="s">
        <v>99</v>
      </c>
      <c r="E97" s="137">
        <v>20</v>
      </c>
      <c r="F97" s="1"/>
      <c r="G97" s="1"/>
      <c r="H97" s="1"/>
      <c r="I97" s="2"/>
      <c r="J97" s="1"/>
      <c r="K97" s="15"/>
      <c r="L97" s="1"/>
      <c r="M97" s="1"/>
      <c r="N97" s="1"/>
    </row>
    <row r="98" spans="1:14" ht="12.75">
      <c r="A98" s="1"/>
      <c r="B98" s="136">
        <v>39062</v>
      </c>
      <c r="C98" t="s">
        <v>99</v>
      </c>
      <c r="E98" s="137">
        <v>20</v>
      </c>
      <c r="F98" s="1"/>
      <c r="G98" s="1"/>
      <c r="H98" s="1"/>
      <c r="I98" s="2"/>
      <c r="J98" s="1"/>
      <c r="K98" s="15"/>
      <c r="L98" s="1"/>
      <c r="M98" s="1"/>
      <c r="N98" s="1"/>
    </row>
    <row r="99" spans="1:14" ht="12.75">
      <c r="A99" s="1"/>
      <c r="B99" s="136">
        <v>39063</v>
      </c>
      <c r="C99" t="s">
        <v>99</v>
      </c>
      <c r="E99" s="137">
        <v>20</v>
      </c>
      <c r="F99" s="1"/>
      <c r="G99" s="2"/>
      <c r="H99" s="30" t="s">
        <v>101</v>
      </c>
      <c r="I99" s="30"/>
      <c r="J99" s="24"/>
      <c r="K99" s="31">
        <f>SUM(K95:K98)</f>
        <v>279.2</v>
      </c>
      <c r="L99" s="1"/>
      <c r="M99" s="1"/>
      <c r="N99" s="1"/>
    </row>
    <row r="100" spans="1:14" ht="12.75">
      <c r="A100" s="1"/>
      <c r="B100" s="100">
        <v>39068</v>
      </c>
      <c r="C100" s="1" t="s">
        <v>99</v>
      </c>
      <c r="D100" s="1"/>
      <c r="E100" s="12">
        <v>30</v>
      </c>
      <c r="F100" s="1"/>
      <c r="G100" s="2"/>
      <c r="H100" s="1"/>
      <c r="I100" s="1"/>
      <c r="J100" s="1"/>
      <c r="K100" s="1"/>
      <c r="L100" s="1"/>
      <c r="M100" s="1"/>
      <c r="N100" s="1"/>
    </row>
    <row r="101" spans="1:14" ht="12.75">
      <c r="A101" s="33"/>
      <c r="B101" s="101">
        <v>39071</v>
      </c>
      <c r="C101" s="2" t="s">
        <v>99</v>
      </c>
      <c r="D101" s="2"/>
      <c r="E101" s="15">
        <v>10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33"/>
      <c r="B102" s="136">
        <v>39078</v>
      </c>
      <c r="C102" t="s">
        <v>99</v>
      </c>
      <c r="E102" s="137">
        <v>18</v>
      </c>
      <c r="F102" s="1"/>
      <c r="G102" s="39" t="s">
        <v>102</v>
      </c>
      <c r="H102" s="1"/>
      <c r="I102" s="12"/>
      <c r="J102" s="1"/>
      <c r="K102" s="1"/>
      <c r="L102" s="1"/>
      <c r="M102" s="1"/>
      <c r="N102" s="1"/>
    </row>
    <row r="103" spans="1:14" ht="12.75">
      <c r="A103" s="33"/>
      <c r="B103" s="100">
        <v>39079</v>
      </c>
      <c r="C103" s="1" t="s">
        <v>99</v>
      </c>
      <c r="D103" s="1"/>
      <c r="E103" s="12">
        <v>12</v>
      </c>
      <c r="F103" s="1"/>
      <c r="G103" s="39"/>
      <c r="H103" s="1"/>
      <c r="I103" s="12"/>
      <c r="J103" s="1"/>
      <c r="K103" s="1"/>
      <c r="L103" s="1"/>
      <c r="M103" s="1"/>
      <c r="N103" s="1"/>
    </row>
    <row r="104" spans="2:14" ht="12.75">
      <c r="B104" s="101">
        <v>39079</v>
      </c>
      <c r="C104" s="2" t="s">
        <v>99</v>
      </c>
      <c r="D104" s="2"/>
      <c r="E104" s="15">
        <v>9.85</v>
      </c>
      <c r="F104" s="1"/>
      <c r="G104" s="1" t="s">
        <v>103</v>
      </c>
      <c r="H104" s="1"/>
      <c r="I104" s="12"/>
      <c r="J104" s="1"/>
      <c r="K104" s="1"/>
      <c r="L104" s="1"/>
      <c r="M104" s="1"/>
      <c r="N104" s="1"/>
    </row>
    <row r="105" spans="1:14" ht="12.75">
      <c r="A105" s="2"/>
      <c r="B105" s="102">
        <v>39079</v>
      </c>
      <c r="C105" s="2" t="s">
        <v>99</v>
      </c>
      <c r="D105" s="2"/>
      <c r="E105" s="15">
        <v>10</v>
      </c>
      <c r="F105" s="1"/>
      <c r="G105" s="144">
        <v>39070</v>
      </c>
      <c r="H105" t="s">
        <v>522</v>
      </c>
      <c r="K105">
        <v>7.4</v>
      </c>
      <c r="L105" s="1"/>
      <c r="M105" s="1"/>
      <c r="N105" s="1"/>
    </row>
    <row r="106" spans="1:14" ht="12.75">
      <c r="A106" s="1"/>
      <c r="B106" s="136">
        <v>39080</v>
      </c>
      <c r="C106" s="2" t="s">
        <v>99</v>
      </c>
      <c r="E106" s="15">
        <v>9.82</v>
      </c>
      <c r="F106" s="1"/>
      <c r="G106" s="144">
        <v>39078</v>
      </c>
      <c r="H106" t="s">
        <v>522</v>
      </c>
      <c r="K106">
        <v>13</v>
      </c>
      <c r="L106" s="1"/>
      <c r="M106" s="1"/>
      <c r="N106" s="1"/>
    </row>
    <row r="107" spans="1:14" ht="12.75">
      <c r="A107" s="2"/>
      <c r="B107" s="136">
        <v>39080</v>
      </c>
      <c r="C107" s="2" t="s">
        <v>99</v>
      </c>
      <c r="E107" s="15">
        <v>10.59</v>
      </c>
      <c r="F107" s="1"/>
      <c r="G107" s="100"/>
      <c r="H107" s="1"/>
      <c r="I107" s="1"/>
      <c r="J107" s="1"/>
      <c r="K107" s="12"/>
      <c r="L107" s="12"/>
      <c r="M107" s="1"/>
      <c r="N107" s="1"/>
    </row>
    <row r="108" spans="1:14" ht="12.75">
      <c r="A108" s="1"/>
      <c r="B108" s="63" t="s">
        <v>109</v>
      </c>
      <c r="C108" s="63"/>
      <c r="D108" s="63"/>
      <c r="E108" s="25">
        <f>SUM(E96:E107)</f>
        <v>190.26</v>
      </c>
      <c r="F108" s="1"/>
      <c r="G108" s="100"/>
      <c r="H108" s="1"/>
      <c r="I108" s="1"/>
      <c r="J108" s="1"/>
      <c r="K108" s="12"/>
      <c r="L108" s="12"/>
      <c r="M108" s="1"/>
      <c r="N108" s="1"/>
    </row>
    <row r="109" spans="1:14" ht="12.75">
      <c r="A109" s="1"/>
      <c r="B109" s="114"/>
      <c r="C109" s="114"/>
      <c r="D109" s="114"/>
      <c r="E109" s="10"/>
      <c r="F109" s="1"/>
      <c r="G109" s="1"/>
      <c r="H109" s="1"/>
      <c r="I109" s="63" t="s">
        <v>109</v>
      </c>
      <c r="J109" s="24"/>
      <c r="K109" s="52">
        <f>SUM(K105:K108)</f>
        <v>20.4</v>
      </c>
      <c r="L109" s="1"/>
      <c r="M109" s="1"/>
      <c r="N109" s="1"/>
    </row>
    <row r="110" spans="1:14" ht="12.75">
      <c r="A110" s="1" t="s">
        <v>533</v>
      </c>
      <c r="B110" s="114"/>
      <c r="C110" s="114"/>
      <c r="D110" s="114"/>
      <c r="E110" s="27"/>
      <c r="F110" s="1"/>
      <c r="G110" s="1" t="s">
        <v>119</v>
      </c>
      <c r="H110" s="1"/>
      <c r="I110" s="1"/>
      <c r="J110" s="1"/>
      <c r="K110" s="12"/>
      <c r="L110" s="1"/>
      <c r="M110" s="1"/>
      <c r="N110" s="1"/>
    </row>
    <row r="111" spans="1:14" ht="12.75">
      <c r="A111" s="1"/>
      <c r="B111" s="100">
        <v>39056</v>
      </c>
      <c r="C111" s="1"/>
      <c r="D111" s="1"/>
      <c r="E111" s="12">
        <v>107.64</v>
      </c>
      <c r="F111" s="1"/>
      <c r="G111" s="1"/>
      <c r="I111" s="1"/>
      <c r="J111" s="1"/>
      <c r="K111" s="12"/>
      <c r="L111" s="1"/>
      <c r="M111" s="1"/>
      <c r="N111" s="1"/>
    </row>
    <row r="112" spans="1:14" ht="12.75">
      <c r="A112" s="1"/>
      <c r="B112" s="100">
        <v>39064</v>
      </c>
      <c r="C112" s="1"/>
      <c r="D112" s="1"/>
      <c r="E112" s="12">
        <v>134.33</v>
      </c>
      <c r="F112" s="1"/>
      <c r="G112" s="1"/>
      <c r="I112" s="1"/>
      <c r="J112" s="1"/>
      <c r="K112" s="12"/>
      <c r="L112" s="1"/>
      <c r="M112" s="1"/>
      <c r="N112" s="1"/>
    </row>
    <row r="113" spans="1:14" ht="12.75">
      <c r="A113" s="1"/>
      <c r="B113" s="100">
        <v>39077</v>
      </c>
      <c r="C113" s="1"/>
      <c r="D113" s="1"/>
      <c r="E113" s="12">
        <v>80</v>
      </c>
      <c r="F113" s="1"/>
      <c r="G113" s="1"/>
      <c r="H113" s="1"/>
      <c r="I113" s="63" t="s">
        <v>109</v>
      </c>
      <c r="J113" s="24"/>
      <c r="K113" s="52">
        <f>SUM(K111+K112)</f>
        <v>0</v>
      </c>
      <c r="L113" s="1"/>
      <c r="M113" s="1"/>
      <c r="N113" s="1"/>
    </row>
    <row r="114" spans="1:14" ht="12.75">
      <c r="A114" s="1"/>
      <c r="B114" s="63" t="s">
        <v>109</v>
      </c>
      <c r="C114" s="63"/>
      <c r="D114" s="63"/>
      <c r="E114" s="52">
        <f>SUM(E111+E112+E113)</f>
        <v>321.97</v>
      </c>
      <c r="F114" s="1"/>
      <c r="G114" s="1" t="s">
        <v>518</v>
      </c>
      <c r="H114" s="102" t="s">
        <v>530</v>
      </c>
      <c r="I114" s="1"/>
      <c r="J114" s="1"/>
      <c r="K114" s="15">
        <v>35</v>
      </c>
      <c r="L114" s="1"/>
      <c r="M114" s="1"/>
      <c r="N114" s="1"/>
    </row>
    <row r="115" spans="1:14" ht="12.75">
      <c r="A115" s="1"/>
      <c r="B115" s="114"/>
      <c r="C115" s="114"/>
      <c r="D115" s="114"/>
      <c r="E115" s="27"/>
      <c r="F115" s="1"/>
      <c r="G115" s="1"/>
      <c r="H115" s="1"/>
      <c r="I115" s="63" t="s">
        <v>109</v>
      </c>
      <c r="J115" s="24"/>
      <c r="K115" s="52">
        <f>SUM(K114:K114)</f>
        <v>35</v>
      </c>
      <c r="L115" s="1"/>
      <c r="M115" s="1"/>
      <c r="N115" s="1"/>
    </row>
    <row r="116" spans="1:14" ht="12.75">
      <c r="A116" s="1" t="s">
        <v>295</v>
      </c>
      <c r="B116" s="1"/>
      <c r="C116" s="1"/>
      <c r="D116" s="1"/>
      <c r="E116" s="1"/>
      <c r="F116" s="1"/>
      <c r="G116" s="1"/>
      <c r="H116" s="64"/>
      <c r="I116" s="1"/>
      <c r="J116" s="1"/>
      <c r="K116" s="27"/>
      <c r="L116" s="1"/>
      <c r="M116" s="1"/>
      <c r="N116" s="1"/>
    </row>
    <row r="117" spans="1:14" ht="12.75">
      <c r="A117" s="1"/>
      <c r="B117" s="100"/>
      <c r="C117" s="1"/>
      <c r="D117" s="1"/>
      <c r="E117" s="12"/>
      <c r="F117" s="1"/>
      <c r="G117" s="1"/>
      <c r="H117" s="65" t="s">
        <v>125</v>
      </c>
      <c r="I117" s="24"/>
      <c r="J117" s="24"/>
      <c r="K117" s="31">
        <f>K109+K113+K115</f>
        <v>55.4</v>
      </c>
      <c r="L117" s="1"/>
      <c r="M117" s="1"/>
      <c r="N117" s="1"/>
    </row>
    <row r="118" spans="1:14" ht="12.75">
      <c r="A118" s="1"/>
      <c r="B118" s="100"/>
      <c r="C118" s="1"/>
      <c r="D118" s="1"/>
      <c r="E118" s="12"/>
      <c r="F118" s="1"/>
      <c r="G118" s="1"/>
      <c r="H118" s="125"/>
      <c r="I118" s="33"/>
      <c r="J118" s="33"/>
      <c r="K118" s="35"/>
      <c r="L118" s="1"/>
      <c r="M118" s="1"/>
      <c r="N118" s="1"/>
    </row>
    <row r="119" spans="1:14" ht="12.75">
      <c r="A119" s="1"/>
      <c r="B119" s="63" t="s">
        <v>109</v>
      </c>
      <c r="C119" s="63"/>
      <c r="D119" s="63"/>
      <c r="E119" s="52">
        <f>SUM(E117+E118)</f>
        <v>0</v>
      </c>
      <c r="F119" s="1"/>
      <c r="G119" s="39" t="s">
        <v>127</v>
      </c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2"/>
      <c r="F120" s="1"/>
      <c r="G120" s="2"/>
      <c r="H120" s="2" t="s">
        <v>529</v>
      </c>
      <c r="I120" s="1"/>
      <c r="J120" s="1"/>
      <c r="K120" s="15">
        <v>63.08</v>
      </c>
      <c r="L120" s="1"/>
      <c r="M120" s="1"/>
      <c r="N120" s="1"/>
    </row>
    <row r="121" spans="1:14" ht="12.75">
      <c r="A121" s="1"/>
      <c r="B121" s="30" t="s">
        <v>122</v>
      </c>
      <c r="C121" s="30"/>
      <c r="D121" s="30"/>
      <c r="E121" s="31">
        <f>E108+E114+E119</f>
        <v>512.23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65" t="s">
        <v>129</v>
      </c>
      <c r="I122" s="24"/>
      <c r="J122" s="24"/>
      <c r="K122" s="31">
        <f>SUM(K120:K121)</f>
        <v>63.08</v>
      </c>
      <c r="L122" s="1"/>
      <c r="M122" s="1"/>
      <c r="N122" s="1"/>
    </row>
    <row r="123" spans="1:14" ht="12.75">
      <c r="A123" s="39" t="s">
        <v>123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00">
        <v>39057</v>
      </c>
      <c r="C124" t="s">
        <v>531</v>
      </c>
      <c r="D124" s="1"/>
      <c r="E124" s="12">
        <v>128.65</v>
      </c>
      <c r="F124" s="1"/>
      <c r="G124" s="11" t="s">
        <v>131</v>
      </c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02">
        <v>39052</v>
      </c>
      <c r="C125" s="1" t="s">
        <v>538</v>
      </c>
      <c r="D125" s="1"/>
      <c r="E125" s="12">
        <v>2.5</v>
      </c>
      <c r="F125" s="1"/>
      <c r="G125" s="102">
        <v>39052</v>
      </c>
      <c r="H125" s="1" t="s">
        <v>536</v>
      </c>
      <c r="I125" s="1"/>
      <c r="J125" s="1"/>
      <c r="K125" s="12">
        <v>80</v>
      </c>
      <c r="L125" s="1"/>
      <c r="M125" s="1"/>
      <c r="N125" s="1"/>
    </row>
    <row r="126" spans="1:14" ht="12.75">
      <c r="A126" s="1"/>
      <c r="B126" s="136">
        <v>39052</v>
      </c>
      <c r="C126" t="s">
        <v>130</v>
      </c>
      <c r="E126" s="137">
        <v>1.1</v>
      </c>
      <c r="F126" s="1"/>
      <c r="G126" s="136"/>
      <c r="H126" s="1"/>
      <c r="L126" s="1"/>
      <c r="M126" s="1"/>
      <c r="N126" s="1"/>
    </row>
    <row r="127" spans="1:14" ht="12.75">
      <c r="A127" s="1"/>
      <c r="B127" s="102">
        <v>39052</v>
      </c>
      <c r="C127" s="1" t="s">
        <v>126</v>
      </c>
      <c r="D127" s="1"/>
      <c r="E127" s="12">
        <v>2.5</v>
      </c>
      <c r="F127" s="1"/>
      <c r="G127" s="2"/>
      <c r="H127" s="65" t="s">
        <v>134</v>
      </c>
      <c r="I127" s="24"/>
      <c r="J127" s="24"/>
      <c r="K127" s="31">
        <f>SUM(K125:K126)</f>
        <v>80</v>
      </c>
      <c r="L127" s="1"/>
      <c r="M127" s="1"/>
      <c r="N127" s="1"/>
    </row>
    <row r="128" spans="1:14" ht="12.75">
      <c r="A128" s="1"/>
      <c r="B128" s="102">
        <v>39052</v>
      </c>
      <c r="C128" s="1" t="s">
        <v>133</v>
      </c>
      <c r="D128" s="1"/>
      <c r="E128" s="12">
        <v>1.1</v>
      </c>
      <c r="F128" s="1"/>
      <c r="G128" s="2"/>
      <c r="H128" s="125"/>
      <c r="I128" s="33"/>
      <c r="J128" s="33"/>
      <c r="K128" s="35"/>
      <c r="L128" s="1"/>
      <c r="M128" s="1"/>
      <c r="N128" s="1"/>
    </row>
    <row r="129" spans="1:14" ht="12.75">
      <c r="A129" s="1"/>
      <c r="B129" s="102">
        <v>39052</v>
      </c>
      <c r="C129" s="1" t="s">
        <v>148</v>
      </c>
      <c r="D129" s="1"/>
      <c r="E129" s="12">
        <v>3.05</v>
      </c>
      <c r="F129" s="1"/>
      <c r="G129" s="39" t="s">
        <v>135</v>
      </c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02">
        <v>39055</v>
      </c>
      <c r="C130" s="1" t="s">
        <v>147</v>
      </c>
      <c r="D130" s="1"/>
      <c r="E130" s="12">
        <v>3.05</v>
      </c>
      <c r="F130" s="1"/>
      <c r="G130" t="s">
        <v>545</v>
      </c>
      <c r="H130" t="s">
        <v>458</v>
      </c>
      <c r="K130">
        <v>485</v>
      </c>
      <c r="L130" s="1"/>
      <c r="M130" s="1"/>
      <c r="N130" s="1"/>
    </row>
    <row r="131" spans="1:14" ht="12.75">
      <c r="A131" s="1"/>
      <c r="B131" s="102">
        <v>39055</v>
      </c>
      <c r="C131" s="1" t="s">
        <v>126</v>
      </c>
      <c r="D131" s="1"/>
      <c r="E131" s="12">
        <v>2.5</v>
      </c>
      <c r="F131" s="1"/>
      <c r="G131" s="136">
        <v>39063</v>
      </c>
      <c r="H131" t="s">
        <v>534</v>
      </c>
      <c r="K131" s="137">
        <v>15</v>
      </c>
      <c r="L131" s="1"/>
      <c r="M131" s="1"/>
      <c r="N131" s="1"/>
    </row>
    <row r="132" spans="1:14" ht="12.75">
      <c r="A132" s="1"/>
      <c r="B132" s="102">
        <v>39055</v>
      </c>
      <c r="C132" s="1" t="s">
        <v>126</v>
      </c>
      <c r="D132" s="1"/>
      <c r="E132" s="12">
        <v>2.5</v>
      </c>
      <c r="F132" s="1"/>
      <c r="G132" s="103">
        <v>39064</v>
      </c>
      <c r="H132" s="1" t="s">
        <v>532</v>
      </c>
      <c r="I132" s="1"/>
      <c r="J132" s="1"/>
      <c r="K132" s="12">
        <v>7.5</v>
      </c>
      <c r="L132" s="1"/>
      <c r="M132" s="1"/>
      <c r="N132" s="1"/>
    </row>
    <row r="133" spans="1:14" ht="12.75">
      <c r="A133" s="1"/>
      <c r="B133" s="102">
        <v>39063</v>
      </c>
      <c r="C133" s="1" t="s">
        <v>147</v>
      </c>
      <c r="D133" s="1"/>
      <c r="E133" s="12">
        <v>3.05</v>
      </c>
      <c r="F133" s="1"/>
      <c r="G133" s="136">
        <v>39073</v>
      </c>
      <c r="H133" s="1" t="s">
        <v>141</v>
      </c>
      <c r="K133" s="137">
        <v>24.6</v>
      </c>
      <c r="L133" s="1"/>
      <c r="M133" s="1"/>
      <c r="N133" s="1"/>
    </row>
    <row r="134" spans="1:14" ht="12.75">
      <c r="A134" s="1"/>
      <c r="B134" s="102">
        <v>39064</v>
      </c>
      <c r="C134" s="1" t="s">
        <v>126</v>
      </c>
      <c r="D134" s="1"/>
      <c r="E134" s="12">
        <v>2.5</v>
      </c>
      <c r="F134" s="1"/>
      <c r="G134" s="136">
        <v>39080</v>
      </c>
      <c r="H134" s="1" t="s">
        <v>535</v>
      </c>
      <c r="K134" s="137">
        <v>211.12</v>
      </c>
      <c r="L134" s="1"/>
      <c r="M134" s="1"/>
      <c r="N134" s="1"/>
    </row>
    <row r="135" spans="1:14" ht="12.75">
      <c r="A135" s="1"/>
      <c r="B135" s="102">
        <v>39064</v>
      </c>
      <c r="C135" s="1" t="s">
        <v>147</v>
      </c>
      <c r="D135" s="1"/>
      <c r="E135" s="12">
        <v>3.05</v>
      </c>
      <c r="F135" s="1"/>
      <c r="G135" s="100"/>
      <c r="H135" s="1"/>
      <c r="I135" s="1"/>
      <c r="J135" s="1"/>
      <c r="K135" s="12"/>
      <c r="L135" s="1"/>
      <c r="M135" s="1"/>
      <c r="N135" s="1"/>
    </row>
    <row r="136" spans="1:14" ht="12.75">
      <c r="A136" s="1"/>
      <c r="B136" s="102">
        <v>39065</v>
      </c>
      <c r="C136" s="1" t="s">
        <v>133</v>
      </c>
      <c r="D136" s="1"/>
      <c r="E136" s="12">
        <v>1.1</v>
      </c>
      <c r="F136" s="1"/>
      <c r="G136" s="1"/>
      <c r="H136" s="65" t="s">
        <v>144</v>
      </c>
      <c r="I136" s="24"/>
      <c r="J136" s="24"/>
      <c r="K136" s="31">
        <f>SUM(K130:K135)</f>
        <v>743.22</v>
      </c>
      <c r="L136" s="1"/>
      <c r="M136" s="1"/>
      <c r="N136" s="1"/>
    </row>
    <row r="137" spans="1:14" ht="12.75">
      <c r="A137" s="1"/>
      <c r="B137" s="102">
        <v>39069</v>
      </c>
      <c r="C137" s="1" t="s">
        <v>133</v>
      </c>
      <c r="D137" s="1"/>
      <c r="E137" s="12">
        <v>1.1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02">
        <v>39069</v>
      </c>
      <c r="C138" s="1" t="s">
        <v>130</v>
      </c>
      <c r="D138" s="1"/>
      <c r="E138" s="12">
        <v>1.1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02">
        <v>39070</v>
      </c>
      <c r="C139" s="1" t="s">
        <v>124</v>
      </c>
      <c r="D139" s="1"/>
      <c r="E139" s="12">
        <v>2.5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02">
        <v>39070</v>
      </c>
      <c r="C140" s="1" t="s">
        <v>126</v>
      </c>
      <c r="D140" s="1"/>
      <c r="E140" s="12">
        <v>2.5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02">
        <v>39070</v>
      </c>
      <c r="C141" s="1" t="s">
        <v>133</v>
      </c>
      <c r="D141" s="1"/>
      <c r="E141" s="12">
        <v>1.1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30" t="s">
        <v>150</v>
      </c>
      <c r="C142" s="30"/>
      <c r="D142" s="30"/>
      <c r="E142" s="31">
        <f>SUM(E124:E141)</f>
        <v>164.95000000000002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38"/>
      <c r="C143" s="38"/>
      <c r="D143" s="38"/>
      <c r="E143" s="35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38"/>
      <c r="C144" s="38"/>
      <c r="D144" s="38"/>
      <c r="E144" s="35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38"/>
      <c r="C145" s="38"/>
      <c r="D145" s="38"/>
      <c r="E145" s="35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38"/>
      <c r="C146" s="38"/>
      <c r="D146" s="38"/>
      <c r="E146" s="35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38"/>
      <c r="C147" s="38"/>
      <c r="D147" s="38"/>
      <c r="E147" s="35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38"/>
      <c r="C148" s="38"/>
      <c r="D148" s="38"/>
      <c r="E148" s="35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38"/>
      <c r="C149" s="38"/>
      <c r="D149" s="38"/>
      <c r="E149" s="35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38"/>
      <c r="C150" s="38"/>
      <c r="D150" s="38"/>
      <c r="E150" s="35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38"/>
      <c r="C151" s="38"/>
      <c r="D151" s="38"/>
      <c r="E151" s="35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38"/>
      <c r="C152" s="38"/>
      <c r="D152" s="38"/>
      <c r="E152" s="35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38"/>
      <c r="C153" s="38"/>
      <c r="D153" s="38"/>
      <c r="E153" s="35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33"/>
      <c r="H157" s="33"/>
      <c r="I157" s="33"/>
      <c r="J157" s="33"/>
      <c r="K157" s="33"/>
      <c r="L157" s="33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40"/>
      <c r="H158" s="125"/>
      <c r="I158" s="33"/>
      <c r="J158" s="33"/>
      <c r="K158" s="33"/>
      <c r="L158" s="33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33"/>
      <c r="H159" s="33"/>
      <c r="I159" s="33"/>
      <c r="J159" s="33"/>
      <c r="K159" s="27"/>
      <c r="L159" s="33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33"/>
      <c r="H160" s="33"/>
      <c r="I160" s="33"/>
      <c r="J160" s="33"/>
      <c r="K160" s="27"/>
      <c r="L160" s="33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41"/>
      <c r="H161" s="33"/>
      <c r="I161" s="33"/>
      <c r="J161" s="33"/>
      <c r="K161" s="27"/>
      <c r="L161" s="33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33"/>
      <c r="H162" s="33"/>
      <c r="I162" s="33"/>
      <c r="J162" s="33"/>
      <c r="K162" s="27"/>
      <c r="L162" s="33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3"/>
      <c r="H163" s="33"/>
      <c r="I163" s="33"/>
      <c r="J163" s="33"/>
      <c r="K163" s="27"/>
      <c r="L163" s="33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3"/>
      <c r="H164" s="33"/>
      <c r="I164" s="33"/>
      <c r="J164" s="33"/>
      <c r="K164" s="27"/>
      <c r="L164" s="33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3"/>
      <c r="H165" s="33"/>
      <c r="I165" s="33"/>
      <c r="J165" s="33"/>
      <c r="K165" s="27"/>
      <c r="L165" s="33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3"/>
      <c r="H166" s="33"/>
      <c r="I166" s="33"/>
      <c r="J166" s="33"/>
      <c r="K166" s="27"/>
      <c r="L166" s="33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3"/>
      <c r="H167" s="33"/>
      <c r="I167" s="33"/>
      <c r="J167" s="33"/>
      <c r="K167" s="27"/>
      <c r="L167" s="33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3"/>
      <c r="H168" s="33"/>
      <c r="I168" s="33"/>
      <c r="J168" s="33"/>
      <c r="K168" s="27"/>
      <c r="L168" s="33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3"/>
      <c r="H169" s="33"/>
      <c r="I169" s="33"/>
      <c r="J169" s="33"/>
      <c r="K169" s="27"/>
      <c r="L169" s="33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33"/>
      <c r="H170" s="33"/>
      <c r="I170" s="33"/>
      <c r="J170" s="33"/>
      <c r="K170" s="27"/>
      <c r="L170" s="33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33"/>
      <c r="H171" s="33"/>
      <c r="I171" s="33"/>
      <c r="J171" s="33"/>
      <c r="K171" s="27"/>
      <c r="L171" s="33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33"/>
      <c r="H172" s="33"/>
      <c r="I172" s="33"/>
      <c r="J172" s="33"/>
      <c r="K172" s="33"/>
      <c r="L172" s="33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33"/>
      <c r="H173" s="33"/>
      <c r="I173" s="33"/>
      <c r="J173" s="33"/>
      <c r="K173" s="33"/>
      <c r="L173" s="33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33"/>
      <c r="H174" s="33"/>
      <c r="I174" s="33"/>
      <c r="J174" s="33"/>
      <c r="K174" s="33"/>
      <c r="L174" s="33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">
      <c r="A182" s="1"/>
      <c r="B182" s="2"/>
      <c r="C182" s="1"/>
      <c r="D182" s="1"/>
      <c r="E182" s="12"/>
      <c r="F182" s="1"/>
      <c r="G182" s="3" t="s">
        <v>528</v>
      </c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2"/>
      <c r="C183" s="1"/>
      <c r="D183" s="1"/>
      <c r="E183" s="12"/>
      <c r="F183" s="1"/>
      <c r="H183" s="1"/>
      <c r="I183" s="1"/>
      <c r="J183" s="1"/>
      <c r="K183" s="1"/>
      <c r="L183" s="1"/>
      <c r="M183" s="1"/>
      <c r="N183" s="1"/>
    </row>
    <row r="184" spans="1:14" ht="15">
      <c r="A184" s="1"/>
      <c r="B184" s="66" t="s">
        <v>151</v>
      </c>
      <c r="C184" s="61"/>
      <c r="D184" s="61"/>
      <c r="E184" s="67"/>
      <c r="F184" s="67"/>
      <c r="G184" s="61"/>
      <c r="H184" s="61"/>
      <c r="I184" s="61"/>
      <c r="J184" s="1"/>
      <c r="K184" s="1"/>
      <c r="L184" s="1"/>
      <c r="M184" s="1"/>
      <c r="N184" s="1"/>
    </row>
    <row r="185" spans="1:14" ht="15">
      <c r="A185" s="1"/>
      <c r="B185" s="68"/>
      <c r="C185" s="61"/>
      <c r="D185" s="61"/>
      <c r="E185" s="67"/>
      <c r="F185" s="67"/>
      <c r="G185" s="61"/>
      <c r="H185" s="61"/>
      <c r="I185" s="61"/>
      <c r="J185" s="1"/>
      <c r="K185" s="1"/>
      <c r="L185" s="1"/>
      <c r="M185" s="1"/>
      <c r="N185" s="1"/>
    </row>
    <row r="186" spans="1:14" ht="15">
      <c r="A186" s="1"/>
      <c r="B186" s="61"/>
      <c r="C186" s="61"/>
      <c r="D186" s="61"/>
      <c r="E186" s="61"/>
      <c r="F186" s="61"/>
      <c r="G186" s="61"/>
      <c r="H186" s="61"/>
      <c r="I186" s="61"/>
      <c r="J186" s="1"/>
      <c r="K186" s="1"/>
      <c r="L186" s="1"/>
      <c r="M186" s="1"/>
      <c r="N186" s="1"/>
    </row>
    <row r="187" spans="1:14" ht="15">
      <c r="A187" s="1"/>
      <c r="B187" s="61" t="s">
        <v>3</v>
      </c>
      <c r="C187" s="61"/>
      <c r="D187" s="61"/>
      <c r="E187" s="61"/>
      <c r="F187" s="61"/>
      <c r="G187" s="61"/>
      <c r="H187" s="61"/>
      <c r="I187" s="61"/>
      <c r="J187" s="1"/>
      <c r="K187" s="1"/>
      <c r="L187" s="1"/>
      <c r="M187" s="1"/>
      <c r="N187" s="1"/>
    </row>
    <row r="188" spans="1:14" ht="15">
      <c r="A188" s="1"/>
      <c r="B188" s="61" t="s">
        <v>5</v>
      </c>
      <c r="C188" s="61"/>
      <c r="D188" s="61"/>
      <c r="E188" s="60"/>
      <c r="F188" s="1"/>
      <c r="G188" s="69">
        <f>F20</f>
        <v>5402</v>
      </c>
      <c r="H188" s="70"/>
      <c r="I188" s="61"/>
      <c r="J188" s="1"/>
      <c r="K188" s="1"/>
      <c r="L188" s="1"/>
      <c r="M188" s="1"/>
      <c r="N188" s="1"/>
    </row>
    <row r="189" spans="1:14" ht="15">
      <c r="A189" s="1"/>
      <c r="B189" s="61" t="s">
        <v>27</v>
      </c>
      <c r="C189" s="61"/>
      <c r="D189" s="61"/>
      <c r="E189" s="60"/>
      <c r="F189" s="1"/>
      <c r="G189" s="71">
        <f>F25</f>
        <v>0</v>
      </c>
      <c r="H189" s="69">
        <f>SUM(G188:G189)</f>
        <v>5402</v>
      </c>
      <c r="I189" s="61"/>
      <c r="J189" s="1"/>
      <c r="K189" s="1"/>
      <c r="L189" s="1"/>
      <c r="M189" s="1"/>
      <c r="N189" s="1"/>
    </row>
    <row r="190" spans="1:14" ht="15">
      <c r="A190" s="1"/>
      <c r="B190" s="61"/>
      <c r="C190" s="61"/>
      <c r="D190" s="61"/>
      <c r="E190" s="60"/>
      <c r="F190" s="1"/>
      <c r="G190" s="72"/>
      <c r="H190" s="70"/>
      <c r="I190" s="61"/>
      <c r="J190" s="1"/>
      <c r="K190" s="1"/>
      <c r="L190" s="1"/>
      <c r="M190" s="1"/>
      <c r="N190" s="1"/>
    </row>
    <row r="191" spans="1:14" ht="15">
      <c r="A191" s="1"/>
      <c r="B191" s="61" t="s">
        <v>33</v>
      </c>
      <c r="C191" s="61"/>
      <c r="D191" s="61"/>
      <c r="E191" s="60"/>
      <c r="F191" s="1"/>
      <c r="G191" s="72"/>
      <c r="H191" s="70"/>
      <c r="I191" s="61"/>
      <c r="J191" s="1"/>
      <c r="K191" s="1"/>
      <c r="L191" s="1"/>
      <c r="M191" s="1"/>
      <c r="N191" s="1"/>
    </row>
    <row r="192" spans="1:14" ht="15">
      <c r="A192" s="1"/>
      <c r="B192" s="61" t="s">
        <v>218</v>
      </c>
      <c r="C192" s="61"/>
      <c r="D192" s="61"/>
      <c r="E192" s="60"/>
      <c r="F192" s="1"/>
      <c r="G192" s="70"/>
      <c r="H192" s="69">
        <f>F32</f>
        <v>0</v>
      </c>
      <c r="I192" s="61"/>
      <c r="J192" s="1"/>
      <c r="K192" s="1"/>
      <c r="L192" s="1"/>
      <c r="M192" s="1"/>
      <c r="N192" s="1"/>
    </row>
    <row r="193" spans="1:14" ht="15">
      <c r="A193" s="1"/>
      <c r="B193" s="61"/>
      <c r="C193" s="61"/>
      <c r="D193" s="61"/>
      <c r="E193" s="60"/>
      <c r="F193" s="1"/>
      <c r="G193" s="69"/>
      <c r="H193" s="70"/>
      <c r="I193" s="61"/>
      <c r="J193" s="1"/>
      <c r="K193" s="1"/>
      <c r="L193" s="1"/>
      <c r="M193" s="1"/>
      <c r="N193" s="1"/>
    </row>
    <row r="194" spans="1:14" ht="15.75">
      <c r="A194" s="1"/>
      <c r="B194" s="73"/>
      <c r="C194" s="74" t="s">
        <v>153</v>
      </c>
      <c r="D194" s="74"/>
      <c r="E194" s="73"/>
      <c r="F194" s="24"/>
      <c r="G194" s="75"/>
      <c r="H194" s="76">
        <f>H189+H192</f>
        <v>5402</v>
      </c>
      <c r="I194" s="61"/>
      <c r="J194" s="1"/>
      <c r="K194" s="1"/>
      <c r="L194" s="1"/>
      <c r="M194" s="1"/>
      <c r="N194" s="1"/>
    </row>
    <row r="195" spans="1:14" ht="15.75">
      <c r="A195" s="1"/>
      <c r="B195" s="61"/>
      <c r="C195" s="77"/>
      <c r="D195" s="77"/>
      <c r="E195" s="60"/>
      <c r="F195" s="60"/>
      <c r="G195" s="77"/>
      <c r="H195" s="61"/>
      <c r="I195" s="61"/>
      <c r="J195" s="1"/>
      <c r="K195" s="1"/>
      <c r="L195" s="1"/>
      <c r="M195" s="1"/>
      <c r="N195" s="1"/>
    </row>
    <row r="196" spans="1:14" ht="15.75">
      <c r="A196" s="1"/>
      <c r="B196" s="60" t="s">
        <v>39</v>
      </c>
      <c r="C196" s="61"/>
      <c r="D196" s="61"/>
      <c r="E196" s="60"/>
      <c r="F196" s="60"/>
      <c r="G196" s="77"/>
      <c r="H196" s="61"/>
      <c r="I196" s="78"/>
      <c r="J196" s="1"/>
      <c r="K196" s="1"/>
      <c r="L196" s="1"/>
      <c r="M196" s="1"/>
      <c r="N196" s="1"/>
    </row>
    <row r="197" spans="1:14" ht="15">
      <c r="A197" s="1"/>
      <c r="B197" s="61" t="s">
        <v>154</v>
      </c>
      <c r="C197" s="60"/>
      <c r="D197" s="60"/>
      <c r="E197" s="60"/>
      <c r="F197" s="69">
        <f>F45</f>
        <v>2970</v>
      </c>
      <c r="G197" s="70"/>
      <c r="H197" s="70"/>
      <c r="I197" s="79"/>
      <c r="J197" s="1"/>
      <c r="K197" s="1"/>
      <c r="L197" s="1"/>
      <c r="M197" s="1"/>
      <c r="N197" s="1"/>
    </row>
    <row r="198" spans="1:14" ht="15">
      <c r="A198" s="1"/>
      <c r="B198" s="61" t="s">
        <v>155</v>
      </c>
      <c r="C198" s="60"/>
      <c r="D198" s="60"/>
      <c r="E198" s="60"/>
      <c r="F198" s="69">
        <f>F51</f>
        <v>677.1800000000001</v>
      </c>
      <c r="G198" s="70"/>
      <c r="H198" s="70"/>
      <c r="I198" s="61"/>
      <c r="J198" s="1"/>
      <c r="K198" s="1"/>
      <c r="L198" s="1"/>
      <c r="M198" s="1"/>
      <c r="N198" s="1"/>
    </row>
    <row r="199" spans="1:14" ht="15">
      <c r="A199" s="1"/>
      <c r="B199" s="61" t="s">
        <v>96</v>
      </c>
      <c r="C199" s="60"/>
      <c r="D199" s="60"/>
      <c r="E199" s="60"/>
      <c r="F199" s="69">
        <f>F56</f>
        <v>279.2</v>
      </c>
      <c r="G199" s="70"/>
      <c r="H199" s="70"/>
      <c r="I199" s="61"/>
      <c r="J199" s="1"/>
      <c r="K199" s="1"/>
      <c r="L199" s="1"/>
      <c r="M199" s="1"/>
      <c r="N199" s="1"/>
    </row>
    <row r="200" spans="1:14" ht="15">
      <c r="A200" s="1"/>
      <c r="B200" s="80" t="s">
        <v>102</v>
      </c>
      <c r="C200" s="60"/>
      <c r="D200" s="60"/>
      <c r="E200" s="60"/>
      <c r="F200" s="69">
        <f>F63</f>
        <v>55.4</v>
      </c>
      <c r="G200" s="70"/>
      <c r="H200" s="70"/>
      <c r="I200" s="61"/>
      <c r="J200" s="1"/>
      <c r="K200" s="1"/>
      <c r="L200" s="1"/>
      <c r="M200" s="1"/>
      <c r="N200" s="1"/>
    </row>
    <row r="201" spans="1:14" ht="15">
      <c r="A201" s="1"/>
      <c r="B201" s="61" t="s">
        <v>156</v>
      </c>
      <c r="C201" s="60"/>
      <c r="D201" s="60"/>
      <c r="E201" s="60"/>
      <c r="F201" s="69">
        <f>F67</f>
        <v>63.08</v>
      </c>
      <c r="G201" s="70"/>
      <c r="H201" s="70"/>
      <c r="I201" s="61"/>
      <c r="J201" s="1"/>
      <c r="K201" s="1"/>
      <c r="L201" s="1"/>
      <c r="M201" s="1"/>
      <c r="N201" s="1"/>
    </row>
    <row r="202" spans="1:14" ht="15">
      <c r="A202" s="1"/>
      <c r="B202" s="61" t="s">
        <v>157</v>
      </c>
      <c r="C202" s="60"/>
      <c r="D202" s="60"/>
      <c r="E202" s="60"/>
      <c r="F202" s="69">
        <f>F71</f>
        <v>80</v>
      </c>
      <c r="G202" s="70"/>
      <c r="H202" s="70"/>
      <c r="I202" s="61"/>
      <c r="J202" s="1"/>
      <c r="K202" s="1"/>
      <c r="L202" s="1"/>
      <c r="M202" s="1"/>
      <c r="N202" s="1"/>
    </row>
    <row r="203" spans="1:14" ht="15">
      <c r="A203" s="1"/>
      <c r="B203" s="61" t="s">
        <v>158</v>
      </c>
      <c r="C203" s="61"/>
      <c r="D203" s="61"/>
      <c r="E203" s="60"/>
      <c r="F203" s="71">
        <f>F75</f>
        <v>743.22</v>
      </c>
      <c r="G203" s="70"/>
      <c r="H203" s="70"/>
      <c r="I203" s="61"/>
      <c r="J203" s="1"/>
      <c r="K203" s="1"/>
      <c r="L203" s="1"/>
      <c r="M203" s="1"/>
      <c r="N203" s="1"/>
    </row>
    <row r="204" spans="1:14" ht="15">
      <c r="A204" s="1"/>
      <c r="B204" s="61"/>
      <c r="C204" s="61"/>
      <c r="D204" s="61"/>
      <c r="E204" s="60"/>
      <c r="F204" s="69"/>
      <c r="G204" s="70"/>
      <c r="H204" s="70"/>
      <c r="I204" s="61"/>
      <c r="J204" s="1"/>
      <c r="K204" s="1"/>
      <c r="L204" s="1"/>
      <c r="M204" s="1"/>
      <c r="N204" s="1"/>
    </row>
    <row r="205" spans="1:14" ht="15.75">
      <c r="A205" s="1"/>
      <c r="B205" s="73"/>
      <c r="C205" s="74" t="s">
        <v>159</v>
      </c>
      <c r="D205" s="74"/>
      <c r="E205" s="73"/>
      <c r="F205" s="75"/>
      <c r="G205" s="75"/>
      <c r="H205" s="76">
        <f>F197+F198+F199+F200+F201+F202+F203</f>
        <v>4868.080000000001</v>
      </c>
      <c r="I205" s="61"/>
      <c r="J205" s="1"/>
      <c r="K205" s="1"/>
      <c r="L205" s="1"/>
      <c r="M205" s="1"/>
      <c r="N205" s="1"/>
    </row>
    <row r="206" spans="1:14" ht="15">
      <c r="A206" s="1"/>
      <c r="B206" s="60"/>
      <c r="C206" s="60"/>
      <c r="D206" s="60"/>
      <c r="E206" s="60"/>
      <c r="F206" s="69"/>
      <c r="G206" s="70"/>
      <c r="H206" s="69"/>
      <c r="I206" s="61"/>
      <c r="J206" s="1"/>
      <c r="K206" s="1"/>
      <c r="L206" s="1"/>
      <c r="M206" s="1"/>
      <c r="N206" s="1"/>
    </row>
    <row r="207" spans="1:14" ht="15.75">
      <c r="A207" s="1"/>
      <c r="B207" s="81"/>
      <c r="C207" s="81" t="s">
        <v>93</v>
      </c>
      <c r="D207" s="81"/>
      <c r="E207" s="74"/>
      <c r="F207" s="82"/>
      <c r="G207" s="75"/>
      <c r="H207" s="76">
        <f>H194-H205</f>
        <v>533.9199999999992</v>
      </c>
      <c r="I207" s="61"/>
      <c r="J207" s="1"/>
      <c r="K207" s="1"/>
      <c r="L207" s="1"/>
      <c r="M207" s="1"/>
      <c r="N207" s="1"/>
    </row>
    <row r="208" spans="1:14" ht="15.75">
      <c r="A208" s="1"/>
      <c r="B208" s="61"/>
      <c r="C208" s="61"/>
      <c r="D208" s="61"/>
      <c r="E208" s="77"/>
      <c r="F208" s="61"/>
      <c r="G208" s="61"/>
      <c r="H208" s="61"/>
      <c r="I208" s="61"/>
      <c r="J208" s="1"/>
      <c r="K208" s="1"/>
      <c r="L208" s="1"/>
      <c r="M208" s="1"/>
      <c r="N208" s="1"/>
    </row>
    <row r="209" spans="1:14" ht="16.5" thickBot="1">
      <c r="A209" s="1"/>
      <c r="B209" s="83"/>
      <c r="C209" s="84"/>
      <c r="D209" s="84"/>
      <c r="E209" s="83"/>
      <c r="F209" s="83"/>
      <c r="G209" s="84"/>
      <c r="H209" s="83"/>
      <c r="I209" s="83"/>
      <c r="J209" s="1"/>
      <c r="K209" s="1"/>
      <c r="L209" s="1"/>
      <c r="M209" s="1"/>
      <c r="N209" s="1"/>
    </row>
    <row r="210" spans="1:14" ht="15.75">
      <c r="A210" s="1"/>
      <c r="B210" s="85"/>
      <c r="C210" s="86"/>
      <c r="D210" s="86"/>
      <c r="E210" s="85"/>
      <c r="F210" s="85"/>
      <c r="G210" s="86"/>
      <c r="H210" s="85"/>
      <c r="I210" s="85"/>
      <c r="J210" s="1"/>
      <c r="K210" s="1"/>
      <c r="L210" s="1"/>
      <c r="M210" s="1"/>
      <c r="N210" s="1"/>
    </row>
    <row r="211" spans="1:14" ht="15.75">
      <c r="A211" s="1"/>
      <c r="B211" s="85"/>
      <c r="C211" s="86"/>
      <c r="D211" s="86"/>
      <c r="E211" s="85"/>
      <c r="F211" s="85"/>
      <c r="G211" s="86"/>
      <c r="H211" s="85"/>
      <c r="I211" s="85"/>
      <c r="J211" s="1"/>
      <c r="K211" s="1"/>
      <c r="L211" s="1"/>
      <c r="M211" s="1"/>
      <c r="N211" s="1"/>
    </row>
    <row r="212" spans="1:14" ht="15">
      <c r="A212" s="1"/>
      <c r="B212" s="61"/>
      <c r="C212" s="61"/>
      <c r="D212" s="61"/>
      <c r="E212" s="61"/>
      <c r="F212" s="61"/>
      <c r="G212" s="61"/>
      <c r="H212" s="61"/>
      <c r="I212" s="61"/>
      <c r="J212" s="1"/>
      <c r="K212" s="1"/>
      <c r="L212" s="1"/>
      <c r="M212" s="1"/>
      <c r="N212" s="1"/>
    </row>
    <row r="213" spans="1:14" ht="15">
      <c r="A213" s="1"/>
      <c r="B213" s="87" t="s">
        <v>160</v>
      </c>
      <c r="C213" s="61"/>
      <c r="D213" s="61"/>
      <c r="E213" s="88"/>
      <c r="F213" s="88"/>
      <c r="G213" s="61"/>
      <c r="H213" s="61"/>
      <c r="I213" s="61"/>
      <c r="J213" s="1"/>
      <c r="K213" s="1"/>
      <c r="L213" s="1"/>
      <c r="M213" s="1"/>
      <c r="N213" s="1"/>
    </row>
    <row r="214" spans="1:14" ht="15">
      <c r="A214" s="1"/>
      <c r="B214" s="61"/>
      <c r="C214" s="61"/>
      <c r="D214" s="61"/>
      <c r="E214" s="61"/>
      <c r="F214" s="61"/>
      <c r="G214" s="61"/>
      <c r="H214" s="61"/>
      <c r="I214" s="61"/>
      <c r="J214" s="1"/>
      <c r="K214" s="1"/>
      <c r="L214" s="1"/>
      <c r="M214" s="1"/>
      <c r="N214" s="1"/>
    </row>
    <row r="215" spans="1:14" ht="15.75">
      <c r="A215" s="1"/>
      <c r="B215" s="73" t="s">
        <v>4</v>
      </c>
      <c r="C215" s="73"/>
      <c r="D215" s="73"/>
      <c r="E215" s="73"/>
      <c r="F215" s="75"/>
      <c r="G215" s="76">
        <f>N5</f>
        <v>6780.400000000001</v>
      </c>
      <c r="H215" s="85"/>
      <c r="I215" s="61"/>
      <c r="J215" s="1"/>
      <c r="K215" s="1"/>
      <c r="L215" s="1"/>
      <c r="M215" s="1"/>
      <c r="N215" s="1"/>
    </row>
    <row r="216" spans="1:14" ht="15">
      <c r="A216" s="1"/>
      <c r="B216" s="85"/>
      <c r="C216" s="60"/>
      <c r="D216" s="60"/>
      <c r="E216" s="61"/>
      <c r="F216" s="89"/>
      <c r="G216" s="90"/>
      <c r="H216" s="85"/>
      <c r="I216" s="61"/>
      <c r="J216" s="1"/>
      <c r="K216" s="1"/>
      <c r="L216" s="1"/>
      <c r="M216" s="1"/>
      <c r="N216" s="1"/>
    </row>
    <row r="217" spans="1:14" ht="15">
      <c r="A217" s="1"/>
      <c r="B217" s="91"/>
      <c r="C217" s="61" t="s">
        <v>161</v>
      </c>
      <c r="D217" s="61"/>
      <c r="E217" s="61"/>
      <c r="F217" s="70"/>
      <c r="G217" s="90">
        <f>H207</f>
        <v>533.9199999999992</v>
      </c>
      <c r="H217" s="85"/>
      <c r="I217" s="61"/>
      <c r="J217" s="1"/>
      <c r="K217" s="1"/>
      <c r="L217" s="1"/>
      <c r="M217" s="1"/>
      <c r="N217" s="1"/>
    </row>
    <row r="218" spans="1:14" ht="15">
      <c r="A218" s="1"/>
      <c r="B218" s="91"/>
      <c r="C218" s="61" t="s">
        <v>162</v>
      </c>
      <c r="D218" s="61"/>
      <c r="E218" s="61"/>
      <c r="F218" s="70"/>
      <c r="G218" s="90">
        <f>N28</f>
        <v>-165</v>
      </c>
      <c r="H218" s="85"/>
      <c r="I218" s="61"/>
      <c r="J218" s="1"/>
      <c r="K218" s="1"/>
      <c r="L218" s="1"/>
      <c r="M218" s="1"/>
      <c r="N218" s="1"/>
    </row>
    <row r="219" spans="1:14" ht="15">
      <c r="A219" s="1"/>
      <c r="B219" s="85"/>
      <c r="C219" s="61"/>
      <c r="D219" s="61"/>
      <c r="E219" s="61"/>
      <c r="F219" s="92"/>
      <c r="G219" s="89"/>
      <c r="H219" s="85"/>
      <c r="I219" s="61"/>
      <c r="J219" s="1"/>
      <c r="K219" s="1"/>
      <c r="L219" s="1"/>
      <c r="M219" s="1"/>
      <c r="N219" s="1"/>
    </row>
    <row r="220" spans="1:14" ht="15.75">
      <c r="A220" s="1"/>
      <c r="B220" s="73" t="s">
        <v>35</v>
      </c>
      <c r="C220" s="73"/>
      <c r="D220" s="73"/>
      <c r="E220" s="73"/>
      <c r="F220" s="75"/>
      <c r="G220" s="76">
        <f>SUM(G215:G218)</f>
        <v>7149.32</v>
      </c>
      <c r="H220" s="85"/>
      <c r="I220" s="61"/>
      <c r="J220" s="1"/>
      <c r="K220" s="1"/>
      <c r="L220" s="1"/>
      <c r="M220" s="1"/>
      <c r="N220" s="1"/>
    </row>
    <row r="221" spans="1:14" ht="15.75">
      <c r="A221" s="1"/>
      <c r="B221" s="85"/>
      <c r="C221" s="85"/>
      <c r="D221" s="85"/>
      <c r="E221" s="85"/>
      <c r="F221" s="89"/>
      <c r="G221" s="93"/>
      <c r="H221" s="61"/>
      <c r="I221" s="61"/>
      <c r="J221" s="1"/>
      <c r="K221" s="1"/>
      <c r="L221" s="1"/>
      <c r="M221" s="1"/>
      <c r="N221" s="1"/>
    </row>
    <row r="222" spans="1:14" ht="16.5" thickBot="1">
      <c r="A222" s="1"/>
      <c r="B222" s="83"/>
      <c r="C222" s="84"/>
      <c r="D222" s="84"/>
      <c r="E222" s="83"/>
      <c r="F222" s="83"/>
      <c r="G222" s="84"/>
      <c r="H222" s="83"/>
      <c r="I222" s="83"/>
      <c r="J222" s="1"/>
      <c r="K222" s="1"/>
      <c r="L222" s="1"/>
      <c r="M222" s="1"/>
      <c r="N222" s="1"/>
    </row>
    <row r="223" spans="1:14" ht="15.75">
      <c r="A223" s="1"/>
      <c r="B223" s="85"/>
      <c r="C223" s="86"/>
      <c r="D223" s="86"/>
      <c r="E223" s="85"/>
      <c r="F223" s="85"/>
      <c r="G223" s="86"/>
      <c r="H223" s="85"/>
      <c r="I223" s="85"/>
      <c r="J223" s="1"/>
      <c r="K223" s="1"/>
      <c r="L223" s="1"/>
      <c r="M223" s="1"/>
      <c r="N223" s="1"/>
    </row>
    <row r="224" spans="1:14" ht="15">
      <c r="A224" s="1"/>
      <c r="B224" s="1"/>
      <c r="C224" s="1"/>
      <c r="D224" s="1"/>
      <c r="E224" s="1"/>
      <c r="F224" s="1"/>
      <c r="G224" s="1"/>
      <c r="H224" s="61"/>
      <c r="I224" s="61"/>
      <c r="J224" s="1"/>
      <c r="K224" s="1"/>
      <c r="L224" s="1"/>
      <c r="M224" s="1"/>
      <c r="N224" s="1"/>
    </row>
    <row r="225" spans="1:14" ht="15">
      <c r="A225" s="1"/>
      <c r="B225" s="87" t="s">
        <v>163</v>
      </c>
      <c r="C225" s="61"/>
      <c r="D225" s="61"/>
      <c r="E225" s="88"/>
      <c r="F225" s="88"/>
      <c r="G225" s="61"/>
      <c r="H225" s="61"/>
      <c r="I225" s="61"/>
      <c r="J225" s="1"/>
      <c r="K225" s="1"/>
      <c r="L225" s="1"/>
      <c r="M225" s="1"/>
      <c r="N225" s="1"/>
    </row>
    <row r="226" spans="1:14" ht="15">
      <c r="A226" s="1"/>
      <c r="B226" s="61"/>
      <c r="C226" s="61"/>
      <c r="D226" s="61"/>
      <c r="E226" s="61"/>
      <c r="F226" s="61"/>
      <c r="G226" s="61"/>
      <c r="H226" s="61"/>
      <c r="I226" s="61"/>
      <c r="J226" s="1"/>
      <c r="K226" s="1"/>
      <c r="L226" s="1"/>
      <c r="M226" s="1"/>
      <c r="N226" s="1"/>
    </row>
    <row r="227" spans="1:14" ht="15.75">
      <c r="A227" s="1"/>
      <c r="B227" s="73" t="s">
        <v>164</v>
      </c>
      <c r="C227" s="73"/>
      <c r="D227" s="73"/>
      <c r="E227" s="73"/>
      <c r="F227" s="75"/>
      <c r="G227" s="76">
        <f>K45</f>
        <v>16307</v>
      </c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85"/>
      <c r="C228" s="60"/>
      <c r="D228" s="60"/>
      <c r="E228" s="61"/>
      <c r="F228" s="89"/>
      <c r="G228" s="90"/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91"/>
      <c r="C229" s="61" t="s">
        <v>165</v>
      </c>
      <c r="D229" s="61"/>
      <c r="E229" s="61"/>
      <c r="F229" s="70"/>
      <c r="G229" s="90">
        <f>(L45)</f>
        <v>650</v>
      </c>
      <c r="H229" s="1"/>
      <c r="I229" s="1"/>
      <c r="J229" s="1"/>
      <c r="K229" s="1"/>
      <c r="L229" s="1"/>
      <c r="M229" s="1"/>
      <c r="N229" s="1"/>
    </row>
    <row r="230" spans="1:14" ht="15">
      <c r="A230" s="1"/>
      <c r="B230" s="91"/>
      <c r="C230" s="61" t="s">
        <v>166</v>
      </c>
      <c r="D230" s="61"/>
      <c r="E230" s="61"/>
      <c r="F230" s="70"/>
      <c r="G230" s="90">
        <f>-(M45)</f>
        <v>-485</v>
      </c>
      <c r="H230" s="1"/>
      <c r="I230" s="1"/>
      <c r="J230" s="1"/>
      <c r="K230" s="1"/>
      <c r="L230" s="1"/>
      <c r="M230" s="1"/>
      <c r="N230" s="1"/>
    </row>
    <row r="231" spans="1:14" ht="15">
      <c r="A231" s="1"/>
      <c r="B231" s="85"/>
      <c r="C231" s="61"/>
      <c r="D231" s="61"/>
      <c r="E231" s="61"/>
      <c r="F231" s="92"/>
      <c r="G231" s="89"/>
      <c r="H231" s="1"/>
      <c r="I231" s="1"/>
      <c r="J231" s="1"/>
      <c r="K231" s="1"/>
      <c r="L231" s="1"/>
      <c r="M231" s="1"/>
      <c r="N231" s="1"/>
    </row>
    <row r="232" spans="1:14" ht="15.75">
      <c r="A232" s="1"/>
      <c r="B232" s="73" t="s">
        <v>167</v>
      </c>
      <c r="C232" s="73"/>
      <c r="D232" s="73"/>
      <c r="E232" s="73"/>
      <c r="F232" s="75"/>
      <c r="G232" s="76">
        <f>SUM(G227:G230)</f>
        <v>16472</v>
      </c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39" t="s">
        <v>377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 t="s">
        <v>378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 t="s">
        <v>503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>
      <c r="A238" s="1"/>
      <c r="B238" s="2" t="s">
        <v>380</v>
      </c>
      <c r="C238" s="61"/>
      <c r="D238" s="61"/>
      <c r="E238" s="61"/>
      <c r="F238" s="70"/>
      <c r="G238" s="95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" t="s">
        <v>381</v>
      </c>
      <c r="C239" s="2" t="s">
        <v>382</v>
      </c>
      <c r="D239" s="2"/>
      <c r="E239" s="2"/>
      <c r="F239" s="2"/>
      <c r="G239" s="15">
        <v>205</v>
      </c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" t="s">
        <v>383</v>
      </c>
      <c r="C240" s="2" t="s">
        <v>384</v>
      </c>
      <c r="D240" s="2"/>
      <c r="E240" s="2"/>
      <c r="F240" s="2"/>
      <c r="G240" s="15">
        <v>30</v>
      </c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"/>
      <c r="C241" s="2" t="s">
        <v>385</v>
      </c>
      <c r="D241" s="2"/>
      <c r="E241" s="2"/>
      <c r="F241" s="2"/>
      <c r="G241" s="15">
        <v>188</v>
      </c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" t="s">
        <v>386</v>
      </c>
      <c r="C242" s="2" t="s">
        <v>387</v>
      </c>
      <c r="D242" s="2"/>
      <c r="E242" s="2"/>
      <c r="F242" s="2"/>
      <c r="G242" s="15">
        <v>505</v>
      </c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" t="s">
        <v>388</v>
      </c>
      <c r="C243" s="2" t="s">
        <v>389</v>
      </c>
      <c r="D243" s="2"/>
      <c r="E243" s="2"/>
      <c r="F243" s="2"/>
      <c r="G243" s="15">
        <v>310</v>
      </c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2"/>
      <c r="C244" s="2" t="s">
        <v>390</v>
      </c>
      <c r="D244" s="2"/>
      <c r="E244" s="2"/>
      <c r="F244" s="2"/>
      <c r="G244" s="15">
        <v>100</v>
      </c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2"/>
      <c r="C245" s="2" t="s">
        <v>391</v>
      </c>
      <c r="D245" s="2"/>
      <c r="E245" s="2"/>
      <c r="F245" s="2"/>
      <c r="G245" s="15">
        <v>1258</v>
      </c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2"/>
      <c r="C246" s="2" t="s">
        <v>392</v>
      </c>
      <c r="D246" s="2"/>
      <c r="E246" s="2"/>
      <c r="F246" s="2"/>
      <c r="G246" s="15">
        <v>127</v>
      </c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2" t="s">
        <v>393</v>
      </c>
      <c r="D247" s="1"/>
      <c r="E247" s="1"/>
      <c r="F247" s="1"/>
      <c r="G247" s="15">
        <v>255</v>
      </c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 t="s">
        <v>495</v>
      </c>
      <c r="C248" s="2" t="s">
        <v>496</v>
      </c>
      <c r="G248" s="15">
        <v>10</v>
      </c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2" t="s">
        <v>459</v>
      </c>
      <c r="G249" s="15">
        <v>1400</v>
      </c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 t="s">
        <v>541</v>
      </c>
      <c r="C250" s="16" t="s">
        <v>506</v>
      </c>
      <c r="D250" s="16"/>
      <c r="E250" s="16"/>
      <c r="F250" s="12"/>
      <c r="G250" s="27">
        <v>387.97</v>
      </c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6" t="s">
        <v>507</v>
      </c>
      <c r="D251" s="16"/>
      <c r="E251" s="16"/>
      <c r="F251" s="12"/>
      <c r="G251" s="146">
        <v>500</v>
      </c>
      <c r="H251" s="1"/>
      <c r="I251" s="1"/>
      <c r="J251" s="1"/>
      <c r="K251" s="1"/>
      <c r="L251" s="1"/>
      <c r="M251" s="1"/>
      <c r="N251" s="1"/>
    </row>
    <row r="252" spans="1:14" ht="15">
      <c r="A252" s="1"/>
      <c r="B252" s="132" t="s">
        <v>543</v>
      </c>
      <c r="C252" s="37"/>
      <c r="D252" s="37"/>
      <c r="E252" s="37"/>
      <c r="F252" s="37"/>
      <c r="G252" s="133">
        <f>SUM(G239:G251)</f>
        <v>5275.97</v>
      </c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39" t="s">
        <v>395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 t="s">
        <v>404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 t="s">
        <v>396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39" t="s">
        <v>397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 t="s">
        <v>398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0" ht="12.75">
      <c r="A259" s="1"/>
      <c r="B259" s="1" t="s">
        <v>405</v>
      </c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 t="s">
        <v>400</v>
      </c>
      <c r="C260" s="1"/>
      <c r="D260" s="1"/>
      <c r="E260" s="1"/>
      <c r="F260" s="1"/>
      <c r="G260" s="1"/>
      <c r="H260" s="1"/>
      <c r="I260" s="1"/>
      <c r="J260" s="1"/>
    </row>
    <row r="261" spans="2:7" ht="12.75">
      <c r="B261" s="1" t="s">
        <v>401</v>
      </c>
      <c r="C261" s="1"/>
      <c r="D261" s="1"/>
      <c r="E261" s="1"/>
      <c r="F261" s="1"/>
      <c r="G261" s="1"/>
    </row>
    <row r="262" spans="3:7" ht="12.75">
      <c r="C262" s="1"/>
      <c r="D262" s="1"/>
      <c r="E262" s="1"/>
      <c r="F262" s="1"/>
      <c r="G262" s="1"/>
    </row>
  </sheetData>
  <printOptions/>
  <pageMargins left="0.75" right="0.75" top="1" bottom="1" header="0" footer="0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6.421875" style="1" customWidth="1"/>
    <col min="3" max="3" width="5.57421875" style="1" customWidth="1"/>
    <col min="4" max="4" width="4.140625" style="1" customWidth="1"/>
    <col min="5" max="5" width="8.8515625" style="1" customWidth="1"/>
    <col min="6" max="6" width="9.8515625" style="1" customWidth="1"/>
    <col min="7" max="7" width="10.140625" style="1" customWidth="1"/>
    <col min="8" max="8" width="8.421875" style="1" customWidth="1"/>
    <col min="9" max="9" width="5.57421875" style="1" customWidth="1"/>
    <col min="10" max="10" width="17.140625" style="1" customWidth="1"/>
    <col min="11" max="11" width="11.421875" style="1" customWidth="1"/>
    <col min="12" max="12" width="11.8515625" style="1" bestFit="1" customWidth="1"/>
    <col min="13" max="13" width="11.421875" style="1" customWidth="1"/>
    <col min="14" max="14" width="9.28125" style="1" customWidth="1"/>
    <col min="15" max="15" width="0" style="1" hidden="1" customWidth="1"/>
    <col min="16" max="16" width="11.421875" style="1" hidden="1" customWidth="1"/>
    <col min="17" max="17" width="0" style="1" hidden="1" customWidth="1"/>
    <col min="18" max="16384" width="11.421875" style="1" customWidth="1"/>
  </cols>
  <sheetData>
    <row r="1" spans="5:13" ht="18">
      <c r="E1" s="2"/>
      <c r="F1" s="2"/>
      <c r="G1" s="3" t="s">
        <v>182</v>
      </c>
      <c r="H1" s="2"/>
      <c r="I1" s="2"/>
      <c r="J1" s="2"/>
      <c r="K1" s="2"/>
      <c r="L1" s="2"/>
      <c r="M1" s="2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0" ht="15">
      <c r="B3" s="4" t="s">
        <v>1</v>
      </c>
      <c r="C3" s="4"/>
      <c r="D3" s="4"/>
      <c r="E3" s="2"/>
      <c r="G3" s="2"/>
      <c r="H3" s="2"/>
      <c r="I3" s="5"/>
      <c r="J3" s="4" t="s">
        <v>2</v>
      </c>
    </row>
    <row r="4" spans="2:9" ht="12.75">
      <c r="B4" s="2"/>
      <c r="C4" s="2"/>
      <c r="D4" s="2"/>
      <c r="E4" s="2"/>
      <c r="F4" s="2"/>
      <c r="G4" s="2"/>
      <c r="H4" s="2"/>
      <c r="I4" s="5"/>
    </row>
    <row r="5" spans="2:14" ht="15">
      <c r="B5" s="6" t="s">
        <v>3</v>
      </c>
      <c r="C5" s="6"/>
      <c r="D5" s="6"/>
      <c r="E5" s="2"/>
      <c r="F5" s="2"/>
      <c r="G5" s="2"/>
      <c r="H5" s="2"/>
      <c r="I5" s="5"/>
      <c r="J5" s="7" t="s">
        <v>4</v>
      </c>
      <c r="K5" s="8"/>
      <c r="L5" s="8"/>
      <c r="M5" s="8"/>
      <c r="N5" s="25">
        <f>Ene!M30</f>
        <v>4484.119999999999</v>
      </c>
    </row>
    <row r="6" spans="2:14" ht="14.25">
      <c r="B6" s="9"/>
      <c r="C6" s="9"/>
      <c r="D6" s="9"/>
      <c r="E6" s="2"/>
      <c r="F6" s="2"/>
      <c r="G6" s="2"/>
      <c r="H6" s="2"/>
      <c r="I6" s="5"/>
      <c r="J6" s="2"/>
      <c r="K6" s="2"/>
      <c r="L6" s="2"/>
      <c r="M6" s="2"/>
      <c r="N6" s="10"/>
    </row>
    <row r="7" spans="2:14" ht="12.75">
      <c r="B7" s="11" t="s">
        <v>5</v>
      </c>
      <c r="C7" s="11"/>
      <c r="D7" s="11"/>
      <c r="F7" s="12"/>
      <c r="I7" s="13"/>
      <c r="J7" s="14"/>
      <c r="K7" s="2" t="s">
        <v>6</v>
      </c>
      <c r="L7" s="2"/>
      <c r="N7" s="15">
        <f>G80</f>
        <v>1621.3100000000004</v>
      </c>
    </row>
    <row r="8" spans="2:14" ht="12.75">
      <c r="B8" s="11"/>
      <c r="C8" s="104" t="s">
        <v>183</v>
      </c>
      <c r="D8" s="104" t="s">
        <v>184</v>
      </c>
      <c r="F8" s="12"/>
      <c r="I8" s="13"/>
      <c r="J8" s="14"/>
      <c r="K8" s="2"/>
      <c r="L8" s="2"/>
      <c r="N8" s="15"/>
    </row>
    <row r="9" spans="1:14" ht="12.75">
      <c r="A9" s="105"/>
      <c r="B9" s="16" t="s">
        <v>168</v>
      </c>
      <c r="C9" s="106">
        <v>11</v>
      </c>
      <c r="D9" s="106">
        <v>40</v>
      </c>
      <c r="E9" s="12">
        <f>8*40</f>
        <v>320</v>
      </c>
      <c r="F9" s="17" t="s">
        <v>185</v>
      </c>
      <c r="I9" s="13"/>
      <c r="J9" s="18"/>
      <c r="K9" s="2"/>
      <c r="L9" s="2"/>
      <c r="N9" s="15"/>
    </row>
    <row r="10" spans="1:14" ht="12.75">
      <c r="A10" s="105"/>
      <c r="B10" s="16" t="s">
        <v>169</v>
      </c>
      <c r="C10" s="106">
        <v>11</v>
      </c>
      <c r="D10" s="106">
        <v>40</v>
      </c>
      <c r="E10" s="12">
        <f>11*40+2*40</f>
        <v>520</v>
      </c>
      <c r="F10" s="107" t="s">
        <v>186</v>
      </c>
      <c r="I10" s="13"/>
      <c r="J10" s="18"/>
      <c r="K10" s="2"/>
      <c r="L10" s="2"/>
      <c r="N10" s="15"/>
    </row>
    <row r="11" spans="1:14" ht="12.75">
      <c r="A11" s="105"/>
      <c r="B11" s="16" t="s">
        <v>170</v>
      </c>
      <c r="C11" s="106">
        <v>9</v>
      </c>
      <c r="D11" s="106">
        <v>40</v>
      </c>
      <c r="E11" s="12">
        <f>9*40</f>
        <v>360</v>
      </c>
      <c r="F11" s="20"/>
      <c r="I11" s="13"/>
      <c r="J11" s="2"/>
      <c r="K11" s="2" t="s">
        <v>10</v>
      </c>
      <c r="L11" s="2"/>
      <c r="N11" s="15"/>
    </row>
    <row r="12" spans="1:11" ht="12.75">
      <c r="A12" s="105"/>
      <c r="B12" s="16" t="s">
        <v>171</v>
      </c>
      <c r="C12" s="106">
        <v>5</v>
      </c>
      <c r="D12" s="106">
        <v>40</v>
      </c>
      <c r="E12" s="12">
        <f>5*40</f>
        <v>200</v>
      </c>
      <c r="F12" s="20"/>
      <c r="I12" s="13"/>
      <c r="J12" s="2"/>
      <c r="K12" s="1" t="s">
        <v>12</v>
      </c>
    </row>
    <row r="13" spans="1:14" ht="12.75">
      <c r="A13" s="105"/>
      <c r="B13" s="16" t="s">
        <v>172</v>
      </c>
      <c r="C13" s="106">
        <v>10</v>
      </c>
      <c r="D13" s="106">
        <v>40</v>
      </c>
      <c r="E13" s="12">
        <f>10*40</f>
        <v>400</v>
      </c>
      <c r="F13" s="21"/>
      <c r="I13" s="13"/>
      <c r="J13" s="2"/>
      <c r="K13" s="2" t="s">
        <v>14</v>
      </c>
      <c r="M13" s="22">
        <v>-150</v>
      </c>
      <c r="N13" s="2"/>
    </row>
    <row r="14" spans="1:14" ht="12.75">
      <c r="A14" s="105"/>
      <c r="B14" s="16" t="s">
        <v>173</v>
      </c>
      <c r="C14" s="106">
        <v>10</v>
      </c>
      <c r="D14" s="106">
        <v>40</v>
      </c>
      <c r="E14" s="12">
        <f>10*40</f>
        <v>400</v>
      </c>
      <c r="F14" s="12"/>
      <c r="I14" s="13"/>
      <c r="K14" s="2" t="s">
        <v>16</v>
      </c>
      <c r="M14" s="22">
        <v>-100</v>
      </c>
      <c r="N14" s="2"/>
    </row>
    <row r="15" spans="1:14" ht="12.75">
      <c r="A15" s="105"/>
      <c r="B15" s="16" t="s">
        <v>174</v>
      </c>
      <c r="C15" s="106">
        <v>10</v>
      </c>
      <c r="D15" s="106">
        <v>45</v>
      </c>
      <c r="E15" s="12">
        <f>10*45</f>
        <v>450</v>
      </c>
      <c r="F15" s="12"/>
      <c r="I15" s="13"/>
      <c r="J15" s="14"/>
      <c r="K15" s="2" t="s">
        <v>18</v>
      </c>
      <c r="M15" s="22">
        <v>-40</v>
      </c>
      <c r="N15" s="2"/>
    </row>
    <row r="16" spans="1:14" ht="12.75">
      <c r="A16" s="105"/>
      <c r="B16" s="16" t="s">
        <v>175</v>
      </c>
      <c r="C16" s="106">
        <v>20</v>
      </c>
      <c r="D16" s="106">
        <v>40</v>
      </c>
      <c r="E16" s="12">
        <f>20*40</f>
        <v>800</v>
      </c>
      <c r="F16" s="21"/>
      <c r="I16" s="13"/>
      <c r="J16" s="2"/>
      <c r="K16" s="2" t="s">
        <v>20</v>
      </c>
      <c r="L16" s="2"/>
      <c r="M16" s="22">
        <v>-150</v>
      </c>
      <c r="N16" s="2"/>
    </row>
    <row r="17" spans="1:14" ht="12.75">
      <c r="A17" s="105"/>
      <c r="B17" s="16" t="s">
        <v>176</v>
      </c>
      <c r="C17" s="106">
        <v>15</v>
      </c>
      <c r="D17" s="106">
        <v>40</v>
      </c>
      <c r="E17" s="15">
        <f>15*40</f>
        <v>600</v>
      </c>
      <c r="F17" s="12"/>
      <c r="I17" s="13"/>
      <c r="J17" s="2"/>
      <c r="K17" s="2" t="s">
        <v>22</v>
      </c>
      <c r="L17" s="2"/>
      <c r="M17" s="22">
        <v>0</v>
      </c>
      <c r="N17" s="2"/>
    </row>
    <row r="18" spans="1:13" ht="12.75">
      <c r="A18" s="105"/>
      <c r="B18" s="16" t="s">
        <v>177</v>
      </c>
      <c r="C18" s="106">
        <v>10</v>
      </c>
      <c r="D18" s="106">
        <v>40</v>
      </c>
      <c r="E18" s="15">
        <f>10*40</f>
        <v>400</v>
      </c>
      <c r="F18" s="12"/>
      <c r="I18" s="13"/>
      <c r="J18" s="2"/>
      <c r="M18" s="15">
        <f>SUM(M13:M17)</f>
        <v>-440</v>
      </c>
    </row>
    <row r="19" spans="1:13" ht="12.75">
      <c r="A19" s="105"/>
      <c r="B19" s="16" t="s">
        <v>178</v>
      </c>
      <c r="C19" s="106">
        <v>18</v>
      </c>
      <c r="D19" s="106">
        <v>40</v>
      </c>
      <c r="E19" s="15">
        <f>18*40</f>
        <v>720</v>
      </c>
      <c r="F19" s="12"/>
      <c r="I19" s="13"/>
      <c r="J19" s="2"/>
      <c r="M19" s="15"/>
    </row>
    <row r="20" spans="1:11" ht="12.75">
      <c r="A20" s="105"/>
      <c r="B20" s="108" t="s">
        <v>187</v>
      </c>
      <c r="C20" s="23">
        <f>SUM(C9:C19)</f>
        <v>129</v>
      </c>
      <c r="D20" s="23"/>
      <c r="E20" s="24"/>
      <c r="F20" s="25">
        <f>SUM(E9:E19)</f>
        <v>5170</v>
      </c>
      <c r="I20" s="13"/>
      <c r="J20" s="2"/>
      <c r="K20" s="2"/>
    </row>
    <row r="21" spans="2:11" ht="12.75">
      <c r="B21" s="26"/>
      <c r="C21" s="26"/>
      <c r="D21" s="26"/>
      <c r="E21" s="27"/>
      <c r="F21" s="28"/>
      <c r="I21" s="13"/>
      <c r="J21" s="2"/>
      <c r="K21" s="2" t="s">
        <v>26</v>
      </c>
    </row>
    <row r="22" spans="2:13" ht="12.75">
      <c r="B22" s="11" t="s">
        <v>27</v>
      </c>
      <c r="C22" s="11"/>
      <c r="D22" s="11"/>
      <c r="F22" s="12"/>
      <c r="I22" s="13"/>
      <c r="J22" s="2"/>
      <c r="K22" s="2" t="s">
        <v>14</v>
      </c>
      <c r="M22" s="12">
        <v>0</v>
      </c>
    </row>
    <row r="23" spans="2:13" ht="12.75">
      <c r="B23" s="16" t="s">
        <v>28</v>
      </c>
      <c r="C23" s="16"/>
      <c r="D23" s="16"/>
      <c r="E23" s="12">
        <v>0</v>
      </c>
      <c r="F23" s="29"/>
      <c r="I23" s="13"/>
      <c r="K23" s="2" t="s">
        <v>16</v>
      </c>
      <c r="M23" s="12">
        <v>0</v>
      </c>
    </row>
    <row r="24" spans="2:13" ht="12.75">
      <c r="B24" s="16"/>
      <c r="C24" s="16"/>
      <c r="D24" s="16"/>
      <c r="E24" s="12"/>
      <c r="I24" s="13"/>
      <c r="K24" s="2" t="s">
        <v>18</v>
      </c>
      <c r="M24" s="12">
        <v>0</v>
      </c>
    </row>
    <row r="25" spans="3:13" ht="12.75">
      <c r="C25" s="23" t="s">
        <v>29</v>
      </c>
      <c r="D25" s="23"/>
      <c r="E25" s="24"/>
      <c r="F25" s="25">
        <f>SUM(E23:E24)</f>
        <v>0</v>
      </c>
      <c r="I25" s="13"/>
      <c r="K25" s="2" t="s">
        <v>20</v>
      </c>
      <c r="M25" s="15">
        <v>0</v>
      </c>
    </row>
    <row r="26" spans="2:15" ht="12.75">
      <c r="B26" s="26"/>
      <c r="C26" s="26"/>
      <c r="D26" s="26"/>
      <c r="F26" s="27"/>
      <c r="I26" s="13"/>
      <c r="K26" s="2" t="s">
        <v>22</v>
      </c>
      <c r="M26" s="15">
        <v>0</v>
      </c>
      <c r="O26" s="1" t="s">
        <v>30</v>
      </c>
    </row>
    <row r="27" spans="2:13" ht="12.75">
      <c r="B27" s="30" t="s">
        <v>31</v>
      </c>
      <c r="C27" s="30"/>
      <c r="D27" s="30"/>
      <c r="E27" s="24"/>
      <c r="F27" s="31">
        <f>F20+F25</f>
        <v>5170</v>
      </c>
      <c r="I27" s="13"/>
      <c r="M27" s="12">
        <f>SUM(M22:M26)</f>
        <v>0</v>
      </c>
    </row>
    <row r="28" spans="2:14" ht="12.75">
      <c r="B28" s="32"/>
      <c r="C28" s="32"/>
      <c r="D28" s="32"/>
      <c r="E28" s="33"/>
      <c r="F28" s="33"/>
      <c r="I28" s="13"/>
      <c r="K28" s="1" t="s">
        <v>32</v>
      </c>
      <c r="N28" s="12">
        <f>M18+M27</f>
        <v>-440</v>
      </c>
    </row>
    <row r="29" spans="2:14" ht="15">
      <c r="B29" s="34" t="s">
        <v>33</v>
      </c>
      <c r="C29" s="34"/>
      <c r="D29" s="34"/>
      <c r="E29" s="33"/>
      <c r="I29" s="13"/>
      <c r="J29" s="2"/>
      <c r="N29" s="12"/>
    </row>
    <row r="30" spans="2:14" ht="12.75">
      <c r="B30" s="16"/>
      <c r="C30" s="16"/>
      <c r="D30" s="16"/>
      <c r="E30" s="12"/>
      <c r="F30" s="27"/>
      <c r="G30" s="35"/>
      <c r="I30" s="13"/>
      <c r="J30" s="7" t="s">
        <v>35</v>
      </c>
      <c r="K30" s="8"/>
      <c r="L30" s="8"/>
      <c r="M30" s="8"/>
      <c r="N30" s="25">
        <f>N5+N7+N28</f>
        <v>5665.429999999999</v>
      </c>
    </row>
    <row r="31" spans="7:9" ht="12.75">
      <c r="G31" s="35"/>
      <c r="I31" s="13"/>
    </row>
    <row r="32" spans="2:16" ht="12.75">
      <c r="B32" s="30" t="s">
        <v>36</v>
      </c>
      <c r="C32" s="30"/>
      <c r="D32" s="30"/>
      <c r="E32" s="24"/>
      <c r="F32" s="31">
        <f>SUM(F30+F31)</f>
        <v>0</v>
      </c>
      <c r="G32" s="35"/>
      <c r="I32" s="36"/>
      <c r="J32" s="37"/>
      <c r="K32" s="37"/>
      <c r="L32" s="37"/>
      <c r="M32" s="37"/>
      <c r="N32" s="37"/>
      <c r="O32" s="37"/>
      <c r="P32" s="37"/>
    </row>
    <row r="33" spans="2:9" ht="12.75">
      <c r="B33" s="38"/>
      <c r="C33" s="38"/>
      <c r="D33" s="38"/>
      <c r="E33" s="33"/>
      <c r="F33" s="35"/>
      <c r="I33" s="13"/>
    </row>
    <row r="34" spans="2:9" ht="12.75">
      <c r="B34" s="30" t="s">
        <v>37</v>
      </c>
      <c r="C34" s="30"/>
      <c r="D34" s="30"/>
      <c r="E34" s="24"/>
      <c r="F34" s="31"/>
      <c r="G34" s="31">
        <f>F27+F32</f>
        <v>5170</v>
      </c>
      <c r="I34" s="13"/>
    </row>
    <row r="35" spans="9:10" ht="15">
      <c r="I35" s="13"/>
      <c r="J35" s="4" t="s">
        <v>38</v>
      </c>
    </row>
    <row r="36" spans="2:10" ht="15">
      <c r="B36" s="6" t="s">
        <v>39</v>
      </c>
      <c r="C36" s="6"/>
      <c r="D36" s="6"/>
      <c r="E36" s="26"/>
      <c r="F36" s="33"/>
      <c r="G36" s="27"/>
      <c r="I36" s="13"/>
      <c r="J36" s="39"/>
    </row>
    <row r="37" spans="9:14" ht="15" customHeight="1">
      <c r="I37" s="13"/>
      <c r="J37" s="1" t="s">
        <v>40</v>
      </c>
      <c r="K37" s="40" t="s">
        <v>41</v>
      </c>
      <c r="L37" s="41" t="s">
        <v>179</v>
      </c>
      <c r="M37" s="41" t="s">
        <v>180</v>
      </c>
      <c r="N37" s="40" t="s">
        <v>42</v>
      </c>
    </row>
    <row r="38" spans="2:17" ht="12.75" customHeight="1">
      <c r="B38" s="11" t="s">
        <v>43</v>
      </c>
      <c r="C38" s="11"/>
      <c r="D38" s="11"/>
      <c r="E38" s="12"/>
      <c r="I38" s="13"/>
      <c r="J38" s="42" t="s">
        <v>44</v>
      </c>
      <c r="K38" s="43">
        <v>3060</v>
      </c>
      <c r="L38" s="43">
        <f>P38*-1</f>
        <v>150</v>
      </c>
      <c r="M38" s="43">
        <v>0</v>
      </c>
      <c r="N38" s="44">
        <f>K38+L38-M38</f>
        <v>3210</v>
      </c>
      <c r="P38" s="12">
        <f>M13</f>
        <v>-150</v>
      </c>
      <c r="Q38" s="12">
        <f>M22</f>
        <v>0</v>
      </c>
    </row>
    <row r="39" spans="2:17" ht="12.75">
      <c r="B39" s="45" t="s">
        <v>45</v>
      </c>
      <c r="C39" s="16"/>
      <c r="D39" s="16"/>
      <c r="E39" s="15">
        <v>450</v>
      </c>
      <c r="I39" s="13"/>
      <c r="J39" s="13" t="s">
        <v>46</v>
      </c>
      <c r="K39" s="43">
        <v>740</v>
      </c>
      <c r="L39" s="43">
        <f>P39*-1</f>
        <v>100</v>
      </c>
      <c r="M39" s="43">
        <f>Q39*-1</f>
        <v>0</v>
      </c>
      <c r="N39" s="46">
        <f>K39+L39-M39</f>
        <v>840</v>
      </c>
      <c r="P39" s="12">
        <f>M14</f>
        <v>-100</v>
      </c>
      <c r="Q39" s="12">
        <f>M23</f>
        <v>0</v>
      </c>
    </row>
    <row r="40" spans="2:17" ht="12.75">
      <c r="B40" s="16" t="s">
        <v>188</v>
      </c>
      <c r="C40" s="16"/>
      <c r="D40" s="16"/>
      <c r="E40" s="15">
        <v>600</v>
      </c>
      <c r="I40" s="13"/>
      <c r="J40" s="13" t="s">
        <v>48</v>
      </c>
      <c r="K40" s="43">
        <v>840</v>
      </c>
      <c r="L40" s="43">
        <f>P40*-1</f>
        <v>40</v>
      </c>
      <c r="M40" s="43">
        <f>Q40*-1</f>
        <v>0</v>
      </c>
      <c r="N40" s="46">
        <f>K40+L40-M40</f>
        <v>880</v>
      </c>
      <c r="P40" s="12">
        <f>M15</f>
        <v>-40</v>
      </c>
      <c r="Q40" s="12">
        <f>M24</f>
        <v>0</v>
      </c>
    </row>
    <row r="41" spans="2:17" ht="12.75">
      <c r="B41" s="16" t="s">
        <v>189</v>
      </c>
      <c r="C41" s="16"/>
      <c r="D41" s="16"/>
      <c r="E41" s="15">
        <v>600</v>
      </c>
      <c r="I41" s="13"/>
      <c r="J41" s="5" t="s">
        <v>50</v>
      </c>
      <c r="K41" s="47">
        <v>1200</v>
      </c>
      <c r="L41" s="43">
        <v>150</v>
      </c>
      <c r="M41" s="43">
        <f>Q41*-1</f>
        <v>0</v>
      </c>
      <c r="N41" s="46">
        <f>K41+L41-M41</f>
        <v>1350</v>
      </c>
      <c r="O41" s="33"/>
      <c r="P41" s="12">
        <f>M16</f>
        <v>-150</v>
      </c>
      <c r="Q41" s="12">
        <f>M25</f>
        <v>0</v>
      </c>
    </row>
    <row r="42" spans="2:17" ht="12.75">
      <c r="B42" s="16" t="s">
        <v>190</v>
      </c>
      <c r="C42" s="16"/>
      <c r="D42" s="16"/>
      <c r="E42" s="15">
        <v>600</v>
      </c>
      <c r="I42" s="13"/>
      <c r="J42" s="5" t="s">
        <v>52</v>
      </c>
      <c r="K42" s="47">
        <v>6980</v>
      </c>
      <c r="L42" s="47">
        <v>0</v>
      </c>
      <c r="M42" s="47">
        <f>Q42*-1</f>
        <v>0</v>
      </c>
      <c r="N42" s="96">
        <f>K42+L42-M42</f>
        <v>6980</v>
      </c>
      <c r="O42" s="33"/>
      <c r="P42" s="12">
        <f>M17</f>
        <v>0</v>
      </c>
      <c r="Q42" s="12">
        <f>M26</f>
        <v>0</v>
      </c>
    </row>
    <row r="43" spans="2:14" ht="12.75">
      <c r="B43" s="16" t="s">
        <v>191</v>
      </c>
      <c r="C43" s="16"/>
      <c r="D43" s="16"/>
      <c r="E43" s="15">
        <v>600</v>
      </c>
      <c r="I43" s="13"/>
      <c r="J43" s="117" t="s">
        <v>54</v>
      </c>
      <c r="K43" s="98">
        <f>SUM(K38:K42)</f>
        <v>12820</v>
      </c>
      <c r="L43" s="98">
        <f>SUM(L38:L42)</f>
        <v>440</v>
      </c>
      <c r="M43" s="98">
        <f>SUM(M38:M42)</f>
        <v>0</v>
      </c>
      <c r="N43" s="99">
        <f>SUM(N38:N42)</f>
        <v>13260</v>
      </c>
    </row>
    <row r="44" spans="3:9" ht="12.75">
      <c r="C44" s="16"/>
      <c r="D44" s="16"/>
      <c r="E44" s="15"/>
      <c r="I44" s="13"/>
    </row>
    <row r="45" spans="3:10" ht="12.75">
      <c r="C45" s="23" t="s">
        <v>192</v>
      </c>
      <c r="D45" s="23"/>
      <c r="E45" s="24"/>
      <c r="F45" s="25">
        <f>SUM(E39:E44)</f>
        <v>2850</v>
      </c>
      <c r="I45" s="13"/>
      <c r="J45" s="16" t="s">
        <v>56</v>
      </c>
    </row>
    <row r="46" spans="9:10" ht="12.75">
      <c r="I46" s="13"/>
      <c r="J46" s="48" t="s">
        <v>193</v>
      </c>
    </row>
    <row r="47" spans="2:14" ht="12.75">
      <c r="B47" s="11" t="s">
        <v>60</v>
      </c>
      <c r="C47" s="11"/>
      <c r="D47" s="11"/>
      <c r="E47" s="12"/>
      <c r="I47" s="13"/>
      <c r="J47" s="48" t="s">
        <v>194</v>
      </c>
      <c r="K47" s="33"/>
      <c r="L47" s="33"/>
      <c r="M47" s="33"/>
      <c r="N47" s="33"/>
    </row>
    <row r="48" spans="2:10" ht="12.75">
      <c r="B48" s="2" t="s">
        <v>62</v>
      </c>
      <c r="C48" s="2"/>
      <c r="D48" s="2"/>
      <c r="E48" s="12">
        <f>E117</f>
        <v>290</v>
      </c>
      <c r="I48" s="13"/>
      <c r="J48" s="48" t="s">
        <v>195</v>
      </c>
    </row>
    <row r="49" spans="2:12" ht="12.75">
      <c r="B49" s="2" t="s">
        <v>64</v>
      </c>
      <c r="C49" s="2"/>
      <c r="D49" s="2"/>
      <c r="E49" s="12">
        <f>E135</f>
        <v>33.2</v>
      </c>
      <c r="I49" s="13"/>
      <c r="J49" s="48" t="s">
        <v>196</v>
      </c>
      <c r="K49" s="49"/>
      <c r="L49" s="49"/>
    </row>
    <row r="50" spans="2:10" ht="12.75">
      <c r="B50" s="16" t="s">
        <v>66</v>
      </c>
      <c r="C50" s="16"/>
      <c r="D50" s="16"/>
      <c r="E50" s="12"/>
      <c r="I50" s="13"/>
      <c r="J50" s="48" t="s">
        <v>197</v>
      </c>
    </row>
    <row r="51" spans="3:9" ht="12.75">
      <c r="C51" s="23" t="s">
        <v>67</v>
      </c>
      <c r="D51" s="23"/>
      <c r="E51" s="24"/>
      <c r="F51" s="25">
        <f>E48+E49</f>
        <v>323.2</v>
      </c>
      <c r="I51" s="13"/>
    </row>
    <row r="52" spans="2:9" ht="12.75">
      <c r="B52" s="50"/>
      <c r="C52" s="50"/>
      <c r="D52" s="50"/>
      <c r="E52" s="12"/>
      <c r="I52" s="13"/>
    </row>
    <row r="53" spans="2:16" ht="12.75">
      <c r="B53" s="11" t="s">
        <v>68</v>
      </c>
      <c r="C53" s="11"/>
      <c r="D53" s="11"/>
      <c r="E53" s="12"/>
      <c r="I53" s="36"/>
      <c r="J53" s="37"/>
      <c r="K53" s="37"/>
      <c r="L53" s="37"/>
      <c r="M53" s="37"/>
      <c r="N53" s="37"/>
      <c r="O53" s="37"/>
      <c r="P53" s="37"/>
    </row>
    <row r="54" spans="2:9" ht="12.75">
      <c r="B54" s="2" t="s">
        <v>69</v>
      </c>
      <c r="C54" s="2"/>
      <c r="D54" s="2"/>
      <c r="E54" s="15">
        <f>K88</f>
        <v>243</v>
      </c>
      <c r="I54" s="42"/>
    </row>
    <row r="55" spans="2:9" ht="12.75">
      <c r="B55" s="51" t="s">
        <v>549</v>
      </c>
      <c r="C55" s="51"/>
      <c r="D55" s="51"/>
      <c r="E55" s="15">
        <f>K89</f>
        <v>23.39</v>
      </c>
      <c r="I55" s="13"/>
    </row>
    <row r="56" spans="3:10" ht="15">
      <c r="C56" s="23" t="s">
        <v>72</v>
      </c>
      <c r="D56" s="23"/>
      <c r="E56" s="24"/>
      <c r="F56" s="52">
        <f>SUM(E54:E55)</f>
        <v>266.39</v>
      </c>
      <c r="I56" s="13"/>
      <c r="J56" s="4" t="s">
        <v>71</v>
      </c>
    </row>
    <row r="57" spans="2:9" ht="12.75">
      <c r="B57" s="53"/>
      <c r="C57" s="53"/>
      <c r="D57" s="53"/>
      <c r="E57" s="27"/>
      <c r="I57" s="13"/>
    </row>
    <row r="58" spans="2:13" ht="12.75">
      <c r="B58" s="55" t="s">
        <v>74</v>
      </c>
      <c r="C58" s="55"/>
      <c r="D58" s="55"/>
      <c r="E58" s="12"/>
      <c r="I58" s="13"/>
      <c r="J58" s="42" t="s">
        <v>73</v>
      </c>
      <c r="K58" s="109"/>
      <c r="L58" s="110"/>
      <c r="M58" s="111">
        <v>822</v>
      </c>
    </row>
    <row r="59" spans="2:15" ht="12.75">
      <c r="B59" s="51" t="s">
        <v>75</v>
      </c>
      <c r="C59" s="51"/>
      <c r="D59" s="51"/>
      <c r="E59" s="12">
        <f>K96</f>
        <v>4.199999999999999</v>
      </c>
      <c r="I59" s="13"/>
      <c r="J59" s="13" t="s">
        <v>198</v>
      </c>
      <c r="K59" s="33"/>
      <c r="L59" s="112"/>
      <c r="M59" s="118">
        <v>624</v>
      </c>
      <c r="O59" s="33"/>
    </row>
    <row r="60" spans="2:13" ht="12.75">
      <c r="B60" s="51" t="s">
        <v>76</v>
      </c>
      <c r="C60" s="51"/>
      <c r="D60" s="51"/>
      <c r="E60" s="12">
        <f>K99</f>
        <v>0</v>
      </c>
      <c r="I60" s="13"/>
      <c r="J60" s="36" t="s">
        <v>199</v>
      </c>
      <c r="K60" s="37"/>
      <c r="L60" s="40"/>
      <c r="M60" s="113">
        <f>M58-M59</f>
        <v>198</v>
      </c>
    </row>
    <row r="61" spans="2:16" ht="12.75">
      <c r="B61" s="51" t="s">
        <v>77</v>
      </c>
      <c r="C61" s="51"/>
      <c r="D61" s="51"/>
      <c r="E61" s="15">
        <f>K102</f>
        <v>0</v>
      </c>
      <c r="I61" s="36"/>
      <c r="J61" s="37"/>
      <c r="K61" s="37"/>
      <c r="L61" s="37"/>
      <c r="M61" s="37"/>
      <c r="N61" s="37"/>
      <c r="P61" s="37"/>
    </row>
    <row r="62" spans="2:14" ht="12.75">
      <c r="B62" s="16" t="s">
        <v>66</v>
      </c>
      <c r="C62" s="16"/>
      <c r="D62" s="16"/>
      <c r="E62" s="15"/>
      <c r="I62" s="13"/>
      <c r="N62" s="33"/>
    </row>
    <row r="63" spans="3:10" ht="15">
      <c r="C63" s="23" t="s">
        <v>80</v>
      </c>
      <c r="D63" s="23"/>
      <c r="E63" s="24"/>
      <c r="F63" s="25">
        <f>SUM(E59:E61)</f>
        <v>4.199999999999999</v>
      </c>
      <c r="I63" s="13"/>
      <c r="J63" s="4" t="s">
        <v>79</v>
      </c>
    </row>
    <row r="64" ht="12.75">
      <c r="I64" s="13"/>
    </row>
    <row r="65" spans="2:11" ht="12.75">
      <c r="B65" s="11" t="s">
        <v>82</v>
      </c>
      <c r="C65" s="11"/>
      <c r="D65" s="11"/>
      <c r="E65" s="12"/>
      <c r="I65" s="13"/>
      <c r="J65" s="2" t="s">
        <v>81</v>
      </c>
      <c r="K65" s="33"/>
    </row>
    <row r="66" spans="2:12" ht="12.75">
      <c r="B66" s="16" t="s">
        <v>66</v>
      </c>
      <c r="C66" s="50"/>
      <c r="D66" s="50"/>
      <c r="E66" s="12"/>
      <c r="I66" s="13"/>
      <c r="J66" s="56" t="s">
        <v>83</v>
      </c>
      <c r="K66" s="24"/>
      <c r="L66" s="57">
        <v>0</v>
      </c>
    </row>
    <row r="67" spans="3:12" ht="12.75">
      <c r="C67" s="23" t="s">
        <v>85</v>
      </c>
      <c r="D67" s="23"/>
      <c r="E67" s="24"/>
      <c r="F67" s="25">
        <f>K109</f>
        <v>66.08</v>
      </c>
      <c r="I67" s="13"/>
      <c r="J67" s="39" t="s">
        <v>84</v>
      </c>
      <c r="L67" s="58">
        <f>SUM(L65:L66)</f>
        <v>0</v>
      </c>
    </row>
    <row r="68" spans="2:9" ht="12.75">
      <c r="B68" s="26"/>
      <c r="C68" s="26"/>
      <c r="D68" s="26"/>
      <c r="F68" s="27"/>
      <c r="G68" s="35"/>
      <c r="I68" s="13"/>
    </row>
    <row r="69" spans="2:11" ht="12.75">
      <c r="B69" s="11" t="s">
        <v>87</v>
      </c>
      <c r="C69" s="11"/>
      <c r="D69" s="11"/>
      <c r="E69" s="12"/>
      <c r="I69" s="13"/>
      <c r="J69" s="2" t="s">
        <v>86</v>
      </c>
      <c r="K69" s="33"/>
    </row>
    <row r="70" spans="2:12" ht="12.75">
      <c r="B70" s="16" t="s">
        <v>66</v>
      </c>
      <c r="C70" s="50"/>
      <c r="D70" s="50"/>
      <c r="E70" s="12"/>
      <c r="G70" s="27"/>
      <c r="I70" s="13"/>
      <c r="J70" s="56" t="s">
        <v>200</v>
      </c>
      <c r="K70" s="24"/>
      <c r="L70" s="57">
        <v>120</v>
      </c>
    </row>
    <row r="71" spans="3:12" ht="12.75">
      <c r="C71" s="23" t="s">
        <v>89</v>
      </c>
      <c r="D71" s="23"/>
      <c r="E71" s="24"/>
      <c r="F71" s="25">
        <f>K115</f>
        <v>15</v>
      </c>
      <c r="G71" s="27"/>
      <c r="I71" s="13"/>
      <c r="J71" s="39" t="s">
        <v>84</v>
      </c>
      <c r="K71" s="33"/>
      <c r="L71" s="58">
        <f>SUM(L70)</f>
        <v>120</v>
      </c>
    </row>
    <row r="72" spans="2:9" ht="12.75">
      <c r="B72" s="50"/>
      <c r="C72" s="50"/>
      <c r="D72" s="50"/>
      <c r="E72" s="12"/>
      <c r="I72" s="13"/>
    </row>
    <row r="73" spans="2:16" ht="12.75">
      <c r="B73" s="11" t="s">
        <v>90</v>
      </c>
      <c r="C73" s="11"/>
      <c r="D73" s="11"/>
      <c r="I73" s="36"/>
      <c r="J73" s="37"/>
      <c r="K73" s="37"/>
      <c r="L73" s="37"/>
      <c r="M73" s="37"/>
      <c r="N73" s="37"/>
      <c r="P73" s="37"/>
    </row>
    <row r="74" spans="2:9" ht="12.75">
      <c r="B74" s="16" t="s">
        <v>66</v>
      </c>
      <c r="C74" s="50"/>
      <c r="D74" s="50"/>
      <c r="I74" s="13"/>
    </row>
    <row r="75" spans="3:9" ht="12.75">
      <c r="C75" s="23" t="s">
        <v>91</v>
      </c>
      <c r="D75" s="23"/>
      <c r="E75" s="24"/>
      <c r="F75" s="25">
        <f>K123</f>
        <v>23.82</v>
      </c>
      <c r="H75" s="59"/>
      <c r="I75" s="13"/>
    </row>
    <row r="76" spans="8:9" ht="12.75">
      <c r="H76" s="59"/>
      <c r="I76" s="13"/>
    </row>
    <row r="77" ht="12.75">
      <c r="I77" s="13"/>
    </row>
    <row r="78" spans="2:9" ht="12.75">
      <c r="B78" s="30" t="s">
        <v>92</v>
      </c>
      <c r="C78" s="30"/>
      <c r="D78" s="30"/>
      <c r="E78" s="24"/>
      <c r="F78" s="25"/>
      <c r="G78" s="31">
        <f>F45+F51+F56+F63+F67+F71+F75</f>
        <v>3548.6899999999996</v>
      </c>
      <c r="I78" s="13"/>
    </row>
    <row r="79" spans="2:9" ht="12.75">
      <c r="B79" s="26"/>
      <c r="C79" s="26"/>
      <c r="D79" s="26"/>
      <c r="F79" s="10"/>
      <c r="I79" s="13"/>
    </row>
    <row r="80" spans="2:9" ht="15">
      <c r="B80" s="6" t="s">
        <v>93</v>
      </c>
      <c r="C80" s="6"/>
      <c r="D80" s="6"/>
      <c r="G80" s="60">
        <f>G34-G78</f>
        <v>1621.3100000000004</v>
      </c>
      <c r="I80" s="13"/>
    </row>
    <row r="81" spans="2:9" ht="15">
      <c r="B81" s="6"/>
      <c r="C81" s="6"/>
      <c r="D81" s="6"/>
      <c r="G81" s="60"/>
      <c r="I81" s="13"/>
    </row>
    <row r="82" spans="2:9" ht="15">
      <c r="B82" s="6"/>
      <c r="C82" s="6"/>
      <c r="D82" s="6"/>
      <c r="G82" s="60"/>
      <c r="I82" s="13"/>
    </row>
    <row r="83" ht="12.75">
      <c r="I83" s="13"/>
    </row>
    <row r="84" spans="3:11" ht="18">
      <c r="C84" s="4"/>
      <c r="D84" s="4"/>
      <c r="G84" s="3" t="s">
        <v>182</v>
      </c>
      <c r="H84" s="33"/>
      <c r="I84" s="61"/>
      <c r="J84" s="2"/>
      <c r="K84" s="2"/>
    </row>
    <row r="85" spans="2:11" ht="18">
      <c r="B85" s="4" t="s">
        <v>94</v>
      </c>
      <c r="C85" s="4"/>
      <c r="D85" s="4"/>
      <c r="G85" s="3"/>
      <c r="H85" s="33"/>
      <c r="I85" s="61"/>
      <c r="J85" s="2"/>
      <c r="K85" s="2"/>
    </row>
    <row r="86" spans="9:11" ht="15">
      <c r="I86" s="61"/>
      <c r="J86" s="2"/>
      <c r="K86" s="2"/>
    </row>
    <row r="87" spans="1:7" ht="12.75">
      <c r="A87" s="39" t="s">
        <v>95</v>
      </c>
      <c r="G87" s="39" t="s">
        <v>96</v>
      </c>
    </row>
    <row r="88" spans="1:11" ht="12.75">
      <c r="A88" s="2" t="s">
        <v>97</v>
      </c>
      <c r="E88" s="2"/>
      <c r="G88" s="100">
        <v>38753</v>
      </c>
      <c r="H88" s="62" t="s">
        <v>98</v>
      </c>
      <c r="I88" s="2"/>
      <c r="K88" s="15">
        <v>243</v>
      </c>
    </row>
    <row r="89" spans="2:11" ht="12.75">
      <c r="B89" s="100">
        <v>38754</v>
      </c>
      <c r="C89" s="1" t="s">
        <v>99</v>
      </c>
      <c r="E89" s="15">
        <v>20</v>
      </c>
      <c r="G89" s="62"/>
      <c r="H89" s="1" t="s">
        <v>548</v>
      </c>
      <c r="I89" s="2"/>
      <c r="K89" s="15">
        <v>23.39</v>
      </c>
    </row>
    <row r="90" spans="2:11" ht="12.75">
      <c r="B90" s="100">
        <v>38755</v>
      </c>
      <c r="C90" s="2" t="s">
        <v>99</v>
      </c>
      <c r="D90" s="2"/>
      <c r="E90" s="15">
        <v>20</v>
      </c>
      <c r="G90" s="2"/>
      <c r="H90" s="30" t="s">
        <v>101</v>
      </c>
      <c r="I90" s="30"/>
      <c r="J90" s="24"/>
      <c r="K90" s="31">
        <f>SUM(K88:K89)</f>
        <v>266.39</v>
      </c>
    </row>
    <row r="91" spans="2:7" ht="12.75">
      <c r="B91" s="100">
        <v>38761</v>
      </c>
      <c r="C91" s="2" t="s">
        <v>99</v>
      </c>
      <c r="D91" s="2"/>
      <c r="E91" s="15">
        <v>30</v>
      </c>
      <c r="G91" s="2"/>
    </row>
    <row r="92" spans="2:5" ht="12.75">
      <c r="B92" s="100">
        <v>38762</v>
      </c>
      <c r="C92" s="2" t="s">
        <v>99</v>
      </c>
      <c r="D92" s="2"/>
      <c r="E92" s="15">
        <v>40</v>
      </c>
    </row>
    <row r="93" spans="2:9" ht="12.75">
      <c r="B93" s="100">
        <v>38767</v>
      </c>
      <c r="C93" s="2" t="s">
        <v>99</v>
      </c>
      <c r="D93" s="2"/>
      <c r="E93" s="15">
        <v>20</v>
      </c>
      <c r="G93" s="39" t="s">
        <v>102</v>
      </c>
      <c r="I93" s="12"/>
    </row>
    <row r="94" spans="2:9" ht="12.75">
      <c r="B94" s="100">
        <v>38769</v>
      </c>
      <c r="C94" s="2" t="s">
        <v>99</v>
      </c>
      <c r="D94" s="2"/>
      <c r="E94" s="15">
        <v>30</v>
      </c>
      <c r="G94" s="1" t="s">
        <v>103</v>
      </c>
      <c r="I94" s="12"/>
    </row>
    <row r="95" spans="2:11" ht="12.75">
      <c r="B95" s="100">
        <v>38775</v>
      </c>
      <c r="C95" s="2" t="s">
        <v>99</v>
      </c>
      <c r="D95" s="2"/>
      <c r="E95" s="12">
        <v>20</v>
      </c>
      <c r="G95" s="100">
        <v>38768</v>
      </c>
      <c r="H95" s="1" t="s">
        <v>214</v>
      </c>
      <c r="K95" s="12">
        <f>3*1.4</f>
        <v>4.199999999999999</v>
      </c>
    </row>
    <row r="96" spans="2:11" ht="12.75">
      <c r="B96" s="100">
        <v>38776</v>
      </c>
      <c r="C96" s="2" t="s">
        <v>99</v>
      </c>
      <c r="D96" s="2"/>
      <c r="E96" s="12">
        <v>40</v>
      </c>
      <c r="I96" s="63" t="s">
        <v>109</v>
      </c>
      <c r="J96" s="24"/>
      <c r="K96" s="52">
        <f>K95</f>
        <v>4.199999999999999</v>
      </c>
    </row>
    <row r="97" spans="1:11" ht="12.75">
      <c r="A97" s="2"/>
      <c r="B97" s="63" t="s">
        <v>109</v>
      </c>
      <c r="C97" s="63"/>
      <c r="D97" s="63"/>
      <c r="E97" s="25">
        <f>SUM(E89:E96)</f>
        <v>220</v>
      </c>
      <c r="G97" s="1" t="s">
        <v>119</v>
      </c>
      <c r="K97" s="12"/>
    </row>
    <row r="98" spans="1:11" ht="12.75">
      <c r="A98" s="2"/>
      <c r="B98" s="114"/>
      <c r="C98" s="114"/>
      <c r="D98" s="114"/>
      <c r="E98" s="10"/>
      <c r="K98" s="12">
        <v>0</v>
      </c>
    </row>
    <row r="99" spans="1:11" ht="12.75">
      <c r="A99" s="2" t="s">
        <v>111</v>
      </c>
      <c r="E99" s="2"/>
      <c r="I99" s="63" t="s">
        <v>109</v>
      </c>
      <c r="J99" s="24"/>
      <c r="K99" s="52">
        <v>0</v>
      </c>
    </row>
    <row r="100" spans="1:7" ht="12.75">
      <c r="A100" s="2"/>
      <c r="B100" s="102">
        <v>38755</v>
      </c>
      <c r="C100" s="2" t="s">
        <v>99</v>
      </c>
      <c r="D100" s="2"/>
      <c r="E100" s="15">
        <v>20</v>
      </c>
      <c r="G100" s="1" t="s">
        <v>121</v>
      </c>
    </row>
    <row r="101" spans="2:11" ht="12.75">
      <c r="B101" s="100">
        <v>38762</v>
      </c>
      <c r="C101" s="2" t="s">
        <v>99</v>
      </c>
      <c r="D101" s="2"/>
      <c r="E101" s="15">
        <v>20</v>
      </c>
      <c r="G101" s="2"/>
      <c r="H101" s="2"/>
      <c r="K101" s="15"/>
    </row>
    <row r="102" spans="2:11" ht="12.75">
      <c r="B102" s="100">
        <v>38774</v>
      </c>
      <c r="C102" s="2" t="s">
        <v>99</v>
      </c>
      <c r="D102" s="2"/>
      <c r="E102" s="15">
        <v>20</v>
      </c>
      <c r="I102" s="63" t="s">
        <v>109</v>
      </c>
      <c r="J102" s="24"/>
      <c r="K102" s="52">
        <f>SUM(K101:K101)</f>
        <v>0</v>
      </c>
    </row>
    <row r="103" spans="1:11" ht="12.75">
      <c r="A103" s="2"/>
      <c r="B103" s="63" t="s">
        <v>109</v>
      </c>
      <c r="C103" s="63"/>
      <c r="D103" s="63"/>
      <c r="E103" s="25">
        <f>SUM(E100:E102)</f>
        <v>60</v>
      </c>
      <c r="H103" s="64"/>
      <c r="K103" s="27"/>
    </row>
    <row r="104" spans="1:11" ht="12.75">
      <c r="A104" s="2"/>
      <c r="B104" s="114"/>
      <c r="C104" s="114"/>
      <c r="D104" s="114"/>
      <c r="E104" s="10"/>
      <c r="H104" s="65" t="s">
        <v>125</v>
      </c>
      <c r="I104" s="24"/>
      <c r="J104" s="24"/>
      <c r="K104" s="31">
        <f>K96+K99+K102</f>
        <v>4.199999999999999</v>
      </c>
    </row>
    <row r="105" spans="1:4" ht="12.75">
      <c r="A105" s="1" t="s">
        <v>113</v>
      </c>
      <c r="B105" s="64"/>
      <c r="C105" s="64"/>
      <c r="D105" s="64"/>
    </row>
    <row r="106" spans="2:7" ht="12.75">
      <c r="B106" s="100">
        <v>38743</v>
      </c>
      <c r="C106" s="1" t="s">
        <v>219</v>
      </c>
      <c r="E106" s="12">
        <v>5</v>
      </c>
      <c r="G106" s="39" t="s">
        <v>127</v>
      </c>
    </row>
    <row r="107" spans="2:11" ht="12.75">
      <c r="B107" s="63" t="s">
        <v>109</v>
      </c>
      <c r="C107" s="63"/>
      <c r="D107" s="63"/>
      <c r="E107" s="52">
        <f>SUM(E106:E106)</f>
        <v>5</v>
      </c>
      <c r="G107" s="102">
        <v>38749</v>
      </c>
      <c r="H107" s="2" t="s">
        <v>201</v>
      </c>
      <c r="K107" s="15">
        <v>66.08</v>
      </c>
    </row>
    <row r="108" spans="2:5" ht="12.75">
      <c r="B108" s="114"/>
      <c r="C108" s="114"/>
      <c r="D108" s="114"/>
      <c r="E108" s="27"/>
    </row>
    <row r="109" spans="1:11" ht="12.75">
      <c r="A109" s="1" t="s">
        <v>117</v>
      </c>
      <c r="H109" s="65" t="s">
        <v>129</v>
      </c>
      <c r="I109" s="24"/>
      <c r="J109" s="24"/>
      <c r="K109" s="31">
        <f>SUM(K107:K108)</f>
        <v>66.08</v>
      </c>
    </row>
    <row r="110" spans="2:5" ht="12.75">
      <c r="B110" s="119">
        <v>38777</v>
      </c>
      <c r="C110" s="1" t="s">
        <v>219</v>
      </c>
      <c r="E110" s="12">
        <v>5</v>
      </c>
    </row>
    <row r="111" spans="2:7" ht="12.75">
      <c r="B111" s="63" t="s">
        <v>109</v>
      </c>
      <c r="C111" s="63"/>
      <c r="D111" s="63"/>
      <c r="E111" s="52">
        <f>SUM(E110:E110)</f>
        <v>5</v>
      </c>
      <c r="G111" s="11" t="s">
        <v>131</v>
      </c>
    </row>
    <row r="112" spans="2:11" ht="12.75">
      <c r="B112" s="114"/>
      <c r="C112" s="114"/>
      <c r="D112" s="114"/>
      <c r="E112" s="27"/>
      <c r="G112" s="100">
        <v>38770</v>
      </c>
      <c r="H112" s="1" t="s">
        <v>215</v>
      </c>
      <c r="K112" s="12">
        <v>2.5</v>
      </c>
    </row>
    <row r="113" spans="1:11" ht="12.75">
      <c r="A113" s="1" t="s">
        <v>120</v>
      </c>
      <c r="G113" s="100">
        <v>38770</v>
      </c>
      <c r="H113" s="1" t="s">
        <v>202</v>
      </c>
      <c r="K113" s="12">
        <v>12.5</v>
      </c>
    </row>
    <row r="114" spans="5:11" ht="12.75">
      <c r="E114" s="12">
        <v>0</v>
      </c>
      <c r="G114" s="62"/>
      <c r="H114" s="2"/>
      <c r="K114" s="12"/>
    </row>
    <row r="115" spans="2:11" ht="12.75">
      <c r="B115" s="63" t="s">
        <v>109</v>
      </c>
      <c r="C115" s="63"/>
      <c r="D115" s="63"/>
      <c r="E115" s="52">
        <f>SUM(E114)</f>
        <v>0</v>
      </c>
      <c r="H115" s="65" t="s">
        <v>134</v>
      </c>
      <c r="I115" s="24"/>
      <c r="J115" s="24"/>
      <c r="K115" s="31">
        <f>SUM(K112:K114)</f>
        <v>15</v>
      </c>
    </row>
    <row r="116" ht="12.75">
      <c r="E116" s="12"/>
    </row>
    <row r="117" spans="2:7" ht="12.75">
      <c r="B117" s="30" t="s">
        <v>122</v>
      </c>
      <c r="C117" s="30"/>
      <c r="D117" s="30"/>
      <c r="E117" s="31">
        <f>E97+E103+E107+E111+E115</f>
        <v>290</v>
      </c>
      <c r="G117" s="39" t="s">
        <v>135</v>
      </c>
    </row>
    <row r="118" spans="7:11" ht="12.75">
      <c r="G118" s="100">
        <v>38762</v>
      </c>
      <c r="H118" s="1" t="s">
        <v>203</v>
      </c>
      <c r="K118" s="12">
        <v>9.6</v>
      </c>
    </row>
    <row r="119" spans="1:11" ht="12.75">
      <c r="A119" s="39" t="s">
        <v>123</v>
      </c>
      <c r="G119" s="100">
        <v>38762</v>
      </c>
      <c r="H119" s="1" t="s">
        <v>216</v>
      </c>
      <c r="K119" s="12">
        <f>1.95+1.6</f>
        <v>3.55</v>
      </c>
    </row>
    <row r="120" spans="2:11" ht="12.75">
      <c r="B120" s="102">
        <v>38679</v>
      </c>
      <c r="C120" s="1" t="s">
        <v>124</v>
      </c>
      <c r="E120" s="12">
        <v>2.4</v>
      </c>
      <c r="G120" s="100">
        <v>38763</v>
      </c>
      <c r="H120" s="1" t="s">
        <v>204</v>
      </c>
      <c r="K120" s="12">
        <v>7</v>
      </c>
    </row>
    <row r="121" spans="2:11" ht="12.75">
      <c r="B121" s="102">
        <v>38729</v>
      </c>
      <c r="C121" s="1" t="s">
        <v>126</v>
      </c>
      <c r="E121" s="12">
        <v>2.5</v>
      </c>
      <c r="G121" s="100">
        <v>38769</v>
      </c>
      <c r="H121" s="1" t="s">
        <v>205</v>
      </c>
      <c r="K121" s="1">
        <v>3.67</v>
      </c>
    </row>
    <row r="122" spans="2:5" ht="12.75">
      <c r="B122" s="102">
        <v>38755</v>
      </c>
      <c r="C122" s="1" t="s">
        <v>126</v>
      </c>
      <c r="E122" s="12">
        <v>2.5</v>
      </c>
    </row>
    <row r="123" spans="2:11" ht="12.75">
      <c r="B123" s="102">
        <v>38761</v>
      </c>
      <c r="C123" s="1" t="s">
        <v>126</v>
      </c>
      <c r="E123" s="12">
        <v>2.5</v>
      </c>
      <c r="H123" s="65" t="s">
        <v>144</v>
      </c>
      <c r="I123" s="24"/>
      <c r="J123" s="24"/>
      <c r="K123" s="31">
        <f>SUM(K118:K121)</f>
        <v>23.82</v>
      </c>
    </row>
    <row r="124" spans="2:5" ht="12.75">
      <c r="B124" s="102">
        <v>38761</v>
      </c>
      <c r="C124" s="1" t="s">
        <v>133</v>
      </c>
      <c r="E124" s="12">
        <v>1.1</v>
      </c>
    </row>
    <row r="125" spans="2:7" ht="12.75">
      <c r="B125" s="102">
        <v>38768</v>
      </c>
      <c r="C125" s="1" t="s">
        <v>124</v>
      </c>
      <c r="E125" s="12">
        <v>2.5</v>
      </c>
      <c r="G125" s="2" t="s">
        <v>145</v>
      </c>
    </row>
    <row r="126" spans="2:7" ht="12.75">
      <c r="B126" s="102">
        <v>38768</v>
      </c>
      <c r="C126" s="1" t="s">
        <v>126</v>
      </c>
      <c r="E126" s="12">
        <v>2.5</v>
      </c>
      <c r="G126" s="2" t="s">
        <v>217</v>
      </c>
    </row>
    <row r="127" spans="2:11" ht="12.75">
      <c r="B127" s="102">
        <v>38768</v>
      </c>
      <c r="C127" s="1" t="s">
        <v>126</v>
      </c>
      <c r="E127" s="12">
        <v>2.5</v>
      </c>
      <c r="K127" s="12"/>
    </row>
    <row r="128" spans="2:7" ht="12.75">
      <c r="B128" s="102">
        <v>38768</v>
      </c>
      <c r="C128" s="1" t="s">
        <v>130</v>
      </c>
      <c r="E128" s="12">
        <v>1.1</v>
      </c>
      <c r="G128" s="2"/>
    </row>
    <row r="129" spans="2:13" ht="12.75">
      <c r="B129" s="102">
        <v>38768</v>
      </c>
      <c r="C129" s="1" t="s">
        <v>124</v>
      </c>
      <c r="E129" s="12">
        <v>2.5</v>
      </c>
      <c r="G129" s="42" t="s">
        <v>207</v>
      </c>
      <c r="H129" s="109"/>
      <c r="I129" s="109"/>
      <c r="J129" s="109"/>
      <c r="K129" s="109"/>
      <c r="L129" s="109"/>
      <c r="M129" s="115"/>
    </row>
    <row r="130" spans="2:13" ht="12.75">
      <c r="B130" s="102">
        <v>38769</v>
      </c>
      <c r="C130" s="1" t="s">
        <v>126</v>
      </c>
      <c r="E130" s="12">
        <v>2.5</v>
      </c>
      <c r="G130" s="13" t="s">
        <v>208</v>
      </c>
      <c r="H130" s="33"/>
      <c r="I130" s="33"/>
      <c r="J130" s="33"/>
      <c r="K130" s="33"/>
      <c r="L130" s="33"/>
      <c r="M130" s="59"/>
    </row>
    <row r="131" spans="2:13" ht="12.75">
      <c r="B131" s="102">
        <v>38769</v>
      </c>
      <c r="C131" s="1" t="s">
        <v>133</v>
      </c>
      <c r="E131" s="12">
        <v>1.1</v>
      </c>
      <c r="G131" s="13" t="s">
        <v>209</v>
      </c>
      <c r="H131" s="33"/>
      <c r="I131" s="33"/>
      <c r="J131" s="33"/>
      <c r="K131" s="33"/>
      <c r="L131" s="33"/>
      <c r="M131" s="59"/>
    </row>
    <row r="132" spans="2:13" ht="12.75">
      <c r="B132" s="102">
        <v>38769</v>
      </c>
      <c r="C132" s="1" t="s">
        <v>126</v>
      </c>
      <c r="E132" s="12">
        <v>2.5</v>
      </c>
      <c r="G132" s="13" t="s">
        <v>210</v>
      </c>
      <c r="H132" s="33"/>
      <c r="I132" s="33"/>
      <c r="J132" s="33"/>
      <c r="K132" s="33"/>
      <c r="L132" s="33"/>
      <c r="M132" s="59"/>
    </row>
    <row r="133" spans="2:13" ht="12.75">
      <c r="B133" s="102">
        <v>38770</v>
      </c>
      <c r="C133" s="1" t="s">
        <v>124</v>
      </c>
      <c r="E133" s="12">
        <v>2.5</v>
      </c>
      <c r="G133" s="13" t="s">
        <v>211</v>
      </c>
      <c r="H133" s="33"/>
      <c r="I133" s="33"/>
      <c r="J133" s="33"/>
      <c r="K133" s="33"/>
      <c r="L133" s="33"/>
      <c r="M133" s="59"/>
    </row>
    <row r="134" spans="2:13" ht="12.75">
      <c r="B134" s="102">
        <v>38770</v>
      </c>
      <c r="C134" s="1" t="s">
        <v>124</v>
      </c>
      <c r="E134" s="12">
        <v>2.5</v>
      </c>
      <c r="G134" s="13" t="s">
        <v>212</v>
      </c>
      <c r="H134" s="33"/>
      <c r="I134" s="33"/>
      <c r="J134" s="33"/>
      <c r="K134" s="33"/>
      <c r="L134" s="33"/>
      <c r="M134" s="59"/>
    </row>
    <row r="135" spans="2:13" ht="12.75">
      <c r="B135" s="30" t="s">
        <v>150</v>
      </c>
      <c r="C135" s="30"/>
      <c r="D135" s="30"/>
      <c r="E135" s="31">
        <f>SUM(E120:E134)</f>
        <v>33.2</v>
      </c>
      <c r="G135" s="13" t="s">
        <v>213</v>
      </c>
      <c r="H135" s="33"/>
      <c r="I135" s="33"/>
      <c r="J135" s="33"/>
      <c r="K135" s="33"/>
      <c r="L135" s="33"/>
      <c r="M135" s="59"/>
    </row>
    <row r="136" spans="2:13" ht="12.75">
      <c r="B136" s="2"/>
      <c r="E136" s="12"/>
      <c r="G136" s="36"/>
      <c r="H136" s="37"/>
      <c r="I136" s="37"/>
      <c r="J136" s="37"/>
      <c r="K136" s="37"/>
      <c r="L136" s="37"/>
      <c r="M136" s="116"/>
    </row>
    <row r="137" spans="2:13" ht="12.75">
      <c r="B137" s="2"/>
      <c r="E137" s="12"/>
      <c r="G137" s="33"/>
      <c r="H137" s="33"/>
      <c r="I137" s="33"/>
      <c r="J137" s="33"/>
      <c r="K137" s="33"/>
      <c r="L137" s="33"/>
      <c r="M137" s="33"/>
    </row>
    <row r="138" spans="2:13" ht="12.75">
      <c r="B138" s="2"/>
      <c r="E138" s="12"/>
      <c r="G138" s="33"/>
      <c r="H138" s="33"/>
      <c r="I138" s="33"/>
      <c r="J138" s="33"/>
      <c r="K138" s="33"/>
      <c r="L138" s="33"/>
      <c r="M138" s="33"/>
    </row>
    <row r="139" spans="2:13" ht="12.75">
      <c r="B139" s="2"/>
      <c r="E139" s="12"/>
      <c r="G139" s="33"/>
      <c r="H139" s="33"/>
      <c r="I139" s="33"/>
      <c r="J139" s="33"/>
      <c r="K139" s="33"/>
      <c r="L139" s="33"/>
      <c r="M139" s="33"/>
    </row>
    <row r="140" spans="2:13" ht="12.75">
      <c r="B140" s="2"/>
      <c r="E140" s="12"/>
      <c r="G140" s="33"/>
      <c r="H140" s="33"/>
      <c r="I140" s="33"/>
      <c r="J140" s="33"/>
      <c r="K140" s="33"/>
      <c r="L140" s="33"/>
      <c r="M140" s="33"/>
    </row>
    <row r="141" spans="2:13" ht="12.75">
      <c r="B141" s="2"/>
      <c r="E141" s="12"/>
      <c r="G141" s="33"/>
      <c r="H141" s="33"/>
      <c r="I141" s="33"/>
      <c r="J141" s="33"/>
      <c r="K141" s="33"/>
      <c r="L141" s="33"/>
      <c r="M141" s="33"/>
    </row>
    <row r="142" spans="2:13" ht="12.75">
      <c r="B142" s="2"/>
      <c r="E142" s="12"/>
      <c r="G142" s="33"/>
      <c r="H142" s="33"/>
      <c r="I142" s="33"/>
      <c r="J142" s="33"/>
      <c r="K142" s="33"/>
      <c r="L142" s="33"/>
      <c r="M142" s="33"/>
    </row>
    <row r="143" spans="2:13" ht="12.75">
      <c r="B143" s="2"/>
      <c r="E143" s="12"/>
      <c r="G143" s="33"/>
      <c r="H143" s="33"/>
      <c r="I143" s="33"/>
      <c r="J143" s="33"/>
      <c r="K143" s="33"/>
      <c r="L143" s="33"/>
      <c r="M143" s="33"/>
    </row>
    <row r="144" spans="2:13" ht="12.75">
      <c r="B144" s="2"/>
      <c r="E144" s="12"/>
      <c r="G144" s="33"/>
      <c r="H144" s="33"/>
      <c r="I144" s="33"/>
      <c r="J144" s="33"/>
      <c r="K144" s="33"/>
      <c r="L144" s="33"/>
      <c r="M144" s="33"/>
    </row>
    <row r="145" spans="2:13" ht="12.75">
      <c r="B145" s="2"/>
      <c r="E145" s="12"/>
      <c r="G145" s="33"/>
      <c r="H145" s="33"/>
      <c r="I145" s="33"/>
      <c r="J145" s="33"/>
      <c r="K145" s="33"/>
      <c r="L145" s="33"/>
      <c r="M145" s="33"/>
    </row>
    <row r="146" spans="2:13" ht="12.75">
      <c r="B146" s="2"/>
      <c r="E146" s="12"/>
      <c r="G146" s="33"/>
      <c r="H146" s="33"/>
      <c r="I146" s="33"/>
      <c r="J146" s="33"/>
      <c r="K146" s="33"/>
      <c r="L146" s="33"/>
      <c r="M146" s="33"/>
    </row>
    <row r="147" spans="2:13" ht="12.75">
      <c r="B147" s="2"/>
      <c r="E147" s="12"/>
      <c r="G147" s="33"/>
      <c r="H147" s="33"/>
      <c r="I147" s="33"/>
      <c r="J147" s="33"/>
      <c r="K147" s="33"/>
      <c r="L147" s="33"/>
      <c r="M147" s="33"/>
    </row>
    <row r="148" spans="2:13" ht="12.75">
      <c r="B148" s="2"/>
      <c r="E148" s="12"/>
      <c r="G148" s="33"/>
      <c r="H148" s="33"/>
      <c r="I148" s="33"/>
      <c r="J148" s="33"/>
      <c r="K148" s="33"/>
      <c r="L148" s="33"/>
      <c r="M148" s="33"/>
    </row>
    <row r="149" spans="2:13" ht="12.75">
      <c r="B149" s="2"/>
      <c r="E149" s="12"/>
      <c r="G149" s="33"/>
      <c r="H149" s="33"/>
      <c r="I149" s="33"/>
      <c r="J149" s="33"/>
      <c r="K149" s="33"/>
      <c r="L149" s="33"/>
      <c r="M149" s="33"/>
    </row>
    <row r="150" spans="2:13" ht="12.75">
      <c r="B150" s="2"/>
      <c r="E150" s="12"/>
      <c r="G150" s="33"/>
      <c r="H150" s="33"/>
      <c r="I150" s="33"/>
      <c r="J150" s="33"/>
      <c r="K150" s="33"/>
      <c r="L150" s="33"/>
      <c r="M150" s="33"/>
    </row>
    <row r="151" spans="2:13" ht="12.75">
      <c r="B151" s="2"/>
      <c r="E151" s="12"/>
      <c r="G151" s="33"/>
      <c r="H151" s="33"/>
      <c r="I151" s="33"/>
      <c r="J151" s="33"/>
      <c r="K151" s="33"/>
      <c r="L151" s="33"/>
      <c r="M151" s="33"/>
    </row>
    <row r="152" spans="2:13" ht="12.75">
      <c r="B152" s="2"/>
      <c r="E152" s="12"/>
      <c r="G152" s="33"/>
      <c r="H152" s="33"/>
      <c r="I152" s="33"/>
      <c r="J152" s="33"/>
      <c r="K152" s="33"/>
      <c r="L152" s="33"/>
      <c r="M152" s="33"/>
    </row>
    <row r="153" spans="2:13" ht="12.75">
      <c r="B153" s="2"/>
      <c r="E153" s="12"/>
      <c r="G153" s="33"/>
      <c r="H153" s="33"/>
      <c r="I153" s="33"/>
      <c r="J153" s="33"/>
      <c r="K153" s="33"/>
      <c r="L153" s="33"/>
      <c r="M153" s="33"/>
    </row>
    <row r="154" spans="2:13" ht="12.75">
      <c r="B154" s="2"/>
      <c r="E154" s="12"/>
      <c r="G154" s="33"/>
      <c r="H154" s="33"/>
      <c r="I154" s="33"/>
      <c r="J154" s="33"/>
      <c r="K154" s="33"/>
      <c r="L154" s="33"/>
      <c r="M154" s="33"/>
    </row>
    <row r="155" spans="2:13" ht="12.75">
      <c r="B155" s="2"/>
      <c r="E155" s="12"/>
      <c r="G155" s="33"/>
      <c r="H155" s="33"/>
      <c r="I155" s="33"/>
      <c r="J155" s="33"/>
      <c r="K155" s="33"/>
      <c r="L155" s="33"/>
      <c r="M155" s="33"/>
    </row>
    <row r="156" spans="2:13" ht="12.75">
      <c r="B156" s="2"/>
      <c r="E156" s="12"/>
      <c r="G156" s="33"/>
      <c r="H156" s="33"/>
      <c r="I156" s="33"/>
      <c r="J156" s="33"/>
      <c r="K156" s="33"/>
      <c r="L156" s="33"/>
      <c r="M156" s="33"/>
    </row>
    <row r="157" spans="2:13" ht="12.75">
      <c r="B157" s="2"/>
      <c r="E157" s="12"/>
      <c r="G157" s="33"/>
      <c r="H157" s="33"/>
      <c r="I157" s="33"/>
      <c r="J157" s="33"/>
      <c r="K157" s="33"/>
      <c r="L157" s="33"/>
      <c r="M157" s="33"/>
    </row>
    <row r="158" spans="2:13" ht="12.75">
      <c r="B158" s="2"/>
      <c r="E158" s="12"/>
      <c r="G158" s="33"/>
      <c r="H158" s="33"/>
      <c r="I158" s="33"/>
      <c r="J158" s="33"/>
      <c r="K158" s="33"/>
      <c r="L158" s="33"/>
      <c r="M158" s="33"/>
    </row>
    <row r="159" spans="2:13" ht="12.75">
      <c r="B159" s="2"/>
      <c r="E159" s="12"/>
      <c r="G159" s="33"/>
      <c r="H159" s="33"/>
      <c r="I159" s="33"/>
      <c r="J159" s="33"/>
      <c r="K159" s="33"/>
      <c r="L159" s="33"/>
      <c r="M159" s="33"/>
    </row>
    <row r="160" spans="2:13" ht="12.75">
      <c r="B160" s="2"/>
      <c r="E160" s="12"/>
      <c r="G160" s="33"/>
      <c r="H160" s="33"/>
      <c r="I160" s="33"/>
      <c r="J160" s="33"/>
      <c r="K160" s="33"/>
      <c r="L160" s="33"/>
      <c r="M160" s="33"/>
    </row>
    <row r="161" spans="2:13" ht="12.75">
      <c r="B161" s="2"/>
      <c r="E161" s="12"/>
      <c r="G161" s="33"/>
      <c r="H161" s="33"/>
      <c r="I161" s="33"/>
      <c r="J161" s="33"/>
      <c r="K161" s="33"/>
      <c r="L161" s="33"/>
      <c r="M161" s="33"/>
    </row>
    <row r="162" spans="2:13" ht="12.75">
      <c r="B162" s="2"/>
      <c r="E162" s="12"/>
      <c r="G162" s="33"/>
      <c r="H162" s="33"/>
      <c r="I162" s="33"/>
      <c r="J162" s="33"/>
      <c r="K162" s="33"/>
      <c r="L162" s="33"/>
      <c r="M162" s="33"/>
    </row>
    <row r="163" spans="2:13" ht="12.75">
      <c r="B163" s="2"/>
      <c r="E163" s="12"/>
      <c r="G163" s="33"/>
      <c r="H163" s="33"/>
      <c r="I163" s="33"/>
      <c r="J163" s="33"/>
      <c r="K163" s="33"/>
      <c r="L163" s="33"/>
      <c r="M163" s="33"/>
    </row>
    <row r="164" spans="2:13" ht="12.75">
      <c r="B164" s="2"/>
      <c r="E164" s="12"/>
      <c r="G164" s="33"/>
      <c r="H164" s="33"/>
      <c r="I164" s="33"/>
      <c r="J164" s="33"/>
      <c r="K164" s="33"/>
      <c r="L164" s="33"/>
      <c r="M164" s="33"/>
    </row>
    <row r="165" spans="2:13" ht="12.75">
      <c r="B165" s="2"/>
      <c r="E165" s="12"/>
      <c r="G165" s="33"/>
      <c r="H165" s="33"/>
      <c r="I165" s="33"/>
      <c r="J165" s="33"/>
      <c r="K165" s="33"/>
      <c r="L165" s="33"/>
      <c r="M165" s="33"/>
    </row>
    <row r="166" spans="2:13" ht="12.75">
      <c r="B166" s="2"/>
      <c r="E166" s="12"/>
      <c r="G166" s="33"/>
      <c r="H166" s="33"/>
      <c r="I166" s="33"/>
      <c r="J166" s="33"/>
      <c r="K166" s="33"/>
      <c r="L166" s="33"/>
      <c r="M166" s="33"/>
    </row>
    <row r="167" spans="2:13" ht="12.75">
      <c r="B167" s="2"/>
      <c r="E167" s="12"/>
      <c r="G167" s="33"/>
      <c r="H167" s="33"/>
      <c r="I167" s="33"/>
      <c r="J167" s="33"/>
      <c r="K167" s="33"/>
      <c r="L167" s="33"/>
      <c r="M167" s="33"/>
    </row>
    <row r="168" spans="2:7" ht="18">
      <c r="B168" s="2"/>
      <c r="E168" s="12"/>
      <c r="G168" s="3" t="s">
        <v>182</v>
      </c>
    </row>
    <row r="169" spans="2:9" ht="15">
      <c r="B169" s="66" t="s">
        <v>151</v>
      </c>
      <c r="C169" s="61"/>
      <c r="D169" s="61"/>
      <c r="E169" s="67"/>
      <c r="F169" s="67"/>
      <c r="G169" s="61"/>
      <c r="H169" s="61"/>
      <c r="I169" s="61"/>
    </row>
    <row r="170" spans="2:9" ht="15">
      <c r="B170" s="68"/>
      <c r="C170" s="61"/>
      <c r="D170" s="61"/>
      <c r="E170" s="67"/>
      <c r="F170" s="67"/>
      <c r="G170" s="61"/>
      <c r="H170" s="61"/>
      <c r="I170" s="61"/>
    </row>
    <row r="171" spans="2:9" ht="15">
      <c r="B171" s="61"/>
      <c r="C171" s="61"/>
      <c r="D171" s="61"/>
      <c r="E171" s="61"/>
      <c r="F171" s="61"/>
      <c r="G171" s="61"/>
      <c r="H171" s="61"/>
      <c r="I171" s="61"/>
    </row>
    <row r="172" spans="2:9" ht="15">
      <c r="B172" s="61" t="s">
        <v>3</v>
      </c>
      <c r="C172" s="61"/>
      <c r="D172" s="61"/>
      <c r="E172" s="61"/>
      <c r="F172" s="61"/>
      <c r="G172" s="61"/>
      <c r="H172" s="61"/>
      <c r="I172" s="61"/>
    </row>
    <row r="173" spans="2:9" ht="15">
      <c r="B173" s="61" t="s">
        <v>5</v>
      </c>
      <c r="C173" s="61"/>
      <c r="D173" s="61"/>
      <c r="E173" s="60"/>
      <c r="G173" s="69">
        <f>F20</f>
        <v>5170</v>
      </c>
      <c r="H173" s="70"/>
      <c r="I173" s="61"/>
    </row>
    <row r="174" spans="2:9" ht="15">
      <c r="B174" s="61" t="s">
        <v>27</v>
      </c>
      <c r="C174" s="61"/>
      <c r="D174" s="61"/>
      <c r="E174" s="60"/>
      <c r="G174" s="71">
        <f>F25</f>
        <v>0</v>
      </c>
      <c r="H174" s="69">
        <f>SUM(G173:G174)</f>
        <v>5170</v>
      </c>
      <c r="I174" s="61"/>
    </row>
    <row r="175" spans="2:9" ht="15">
      <c r="B175" s="61"/>
      <c r="C175" s="61"/>
      <c r="D175" s="61"/>
      <c r="E175" s="60"/>
      <c r="G175" s="72"/>
      <c r="H175" s="70"/>
      <c r="I175" s="61"/>
    </row>
    <row r="176" spans="2:9" ht="15">
      <c r="B176" s="61" t="s">
        <v>33</v>
      </c>
      <c r="C176" s="61"/>
      <c r="D176" s="61"/>
      <c r="E176" s="60"/>
      <c r="G176" s="72"/>
      <c r="H176" s="70"/>
      <c r="I176" s="61"/>
    </row>
    <row r="177" spans="2:9" ht="15">
      <c r="B177" s="61" t="s">
        <v>218</v>
      </c>
      <c r="C177" s="61"/>
      <c r="D177" s="61"/>
      <c r="E177" s="60"/>
      <c r="G177" s="70"/>
      <c r="H177" s="69">
        <f>F32</f>
        <v>0</v>
      </c>
      <c r="I177" s="61"/>
    </row>
    <row r="178" spans="2:9" ht="15">
      <c r="B178" s="61"/>
      <c r="C178" s="61"/>
      <c r="D178" s="61"/>
      <c r="E178" s="60"/>
      <c r="G178" s="69"/>
      <c r="H178" s="70"/>
      <c r="I178" s="61"/>
    </row>
    <row r="179" spans="2:9" ht="15.75">
      <c r="B179" s="73"/>
      <c r="C179" s="74" t="s">
        <v>153</v>
      </c>
      <c r="D179" s="74"/>
      <c r="E179" s="73"/>
      <c r="F179" s="24"/>
      <c r="G179" s="75"/>
      <c r="H179" s="76">
        <f>H174+H177</f>
        <v>5170</v>
      </c>
      <c r="I179" s="61"/>
    </row>
    <row r="180" spans="2:9" ht="15.75">
      <c r="B180" s="61"/>
      <c r="C180" s="77"/>
      <c r="D180" s="77"/>
      <c r="E180" s="60"/>
      <c r="F180" s="60"/>
      <c r="G180" s="77"/>
      <c r="H180" s="61"/>
      <c r="I180" s="61"/>
    </row>
    <row r="181" spans="2:9" ht="15.75">
      <c r="B181" s="60" t="s">
        <v>39</v>
      </c>
      <c r="C181" s="61"/>
      <c r="D181" s="61"/>
      <c r="E181" s="60"/>
      <c r="F181" s="60"/>
      <c r="G181" s="77"/>
      <c r="H181" s="61"/>
      <c r="I181" s="78"/>
    </row>
    <row r="182" spans="2:9" ht="15">
      <c r="B182" s="61" t="s">
        <v>154</v>
      </c>
      <c r="C182" s="60"/>
      <c r="D182" s="60"/>
      <c r="E182" s="60"/>
      <c r="F182" s="69">
        <f>F45</f>
        <v>2850</v>
      </c>
      <c r="G182" s="70"/>
      <c r="H182" s="70"/>
      <c r="I182" s="79"/>
    </row>
    <row r="183" spans="2:9" ht="15">
      <c r="B183" s="61" t="s">
        <v>155</v>
      </c>
      <c r="C183" s="60"/>
      <c r="D183" s="60"/>
      <c r="E183" s="60"/>
      <c r="F183" s="69">
        <f>F51</f>
        <v>323.2</v>
      </c>
      <c r="G183" s="70"/>
      <c r="H183" s="70"/>
      <c r="I183" s="61"/>
    </row>
    <row r="184" spans="2:9" ht="15">
      <c r="B184" s="61" t="s">
        <v>96</v>
      </c>
      <c r="C184" s="60"/>
      <c r="D184" s="60"/>
      <c r="E184" s="60"/>
      <c r="F184" s="69">
        <f>F56</f>
        <v>266.39</v>
      </c>
      <c r="G184" s="70"/>
      <c r="H184" s="70"/>
      <c r="I184" s="61"/>
    </row>
    <row r="185" spans="2:9" ht="15">
      <c r="B185" s="80" t="s">
        <v>102</v>
      </c>
      <c r="C185" s="60"/>
      <c r="D185" s="60"/>
      <c r="E185" s="60"/>
      <c r="F185" s="69">
        <f>F63</f>
        <v>4.199999999999999</v>
      </c>
      <c r="G185" s="70"/>
      <c r="H185" s="70"/>
      <c r="I185" s="61"/>
    </row>
    <row r="186" spans="2:9" ht="15">
      <c r="B186" s="61" t="s">
        <v>156</v>
      </c>
      <c r="C186" s="60"/>
      <c r="D186" s="60"/>
      <c r="E186" s="60"/>
      <c r="F186" s="69">
        <f>F67</f>
        <v>66.08</v>
      </c>
      <c r="G186" s="70"/>
      <c r="H186" s="70"/>
      <c r="I186" s="61"/>
    </row>
    <row r="187" spans="2:9" ht="15">
      <c r="B187" s="61" t="s">
        <v>157</v>
      </c>
      <c r="C187" s="60"/>
      <c r="D187" s="60"/>
      <c r="E187" s="60"/>
      <c r="F187" s="69">
        <f>F71</f>
        <v>15</v>
      </c>
      <c r="G187" s="70"/>
      <c r="H187" s="70"/>
      <c r="I187" s="61"/>
    </row>
    <row r="188" spans="2:9" ht="15">
      <c r="B188" s="61" t="s">
        <v>158</v>
      </c>
      <c r="C188" s="61"/>
      <c r="D188" s="61"/>
      <c r="E188" s="60"/>
      <c r="F188" s="71">
        <f>F75</f>
        <v>23.82</v>
      </c>
      <c r="G188" s="70"/>
      <c r="H188" s="70"/>
      <c r="I188" s="61"/>
    </row>
    <row r="189" spans="2:9" ht="15">
      <c r="B189" s="61"/>
      <c r="C189" s="61"/>
      <c r="D189" s="61"/>
      <c r="E189" s="60"/>
      <c r="F189" s="69"/>
      <c r="G189" s="70"/>
      <c r="H189" s="70"/>
      <c r="I189" s="61"/>
    </row>
    <row r="190" spans="2:9" ht="15.75">
      <c r="B190" s="73"/>
      <c r="C190" s="74" t="s">
        <v>159</v>
      </c>
      <c r="D190" s="74"/>
      <c r="E190" s="73"/>
      <c r="F190" s="75"/>
      <c r="G190" s="75"/>
      <c r="H190" s="76">
        <f>F182+F183+F184+F185+F186+F187+F188</f>
        <v>3548.6899999999996</v>
      </c>
      <c r="I190" s="61"/>
    </row>
    <row r="191" spans="2:9" ht="15">
      <c r="B191" s="60"/>
      <c r="C191" s="60"/>
      <c r="D191" s="60"/>
      <c r="E191" s="60"/>
      <c r="F191" s="69"/>
      <c r="G191" s="70"/>
      <c r="H191" s="69"/>
      <c r="I191" s="61"/>
    </row>
    <row r="192" spans="2:9" ht="15.75">
      <c r="B192" s="81"/>
      <c r="C192" s="81" t="s">
        <v>93</v>
      </c>
      <c r="D192" s="81"/>
      <c r="E192" s="74"/>
      <c r="F192" s="82"/>
      <c r="G192" s="75"/>
      <c r="H192" s="76">
        <f>H179-H190</f>
        <v>1621.3100000000004</v>
      </c>
      <c r="I192" s="61"/>
    </row>
    <row r="193" spans="2:9" ht="15.75">
      <c r="B193" s="61"/>
      <c r="C193" s="61"/>
      <c r="D193" s="61"/>
      <c r="E193" s="77"/>
      <c r="F193" s="61"/>
      <c r="G193" s="61"/>
      <c r="H193" s="61"/>
      <c r="I193" s="61"/>
    </row>
    <row r="194" spans="2:9" ht="16.5" thickBot="1">
      <c r="B194" s="83"/>
      <c r="C194" s="84"/>
      <c r="D194" s="84"/>
      <c r="E194" s="83"/>
      <c r="F194" s="83"/>
      <c r="G194" s="84"/>
      <c r="H194" s="83"/>
      <c r="I194" s="83"/>
    </row>
    <row r="195" spans="2:9" ht="15.75">
      <c r="B195" s="85"/>
      <c r="C195" s="86"/>
      <c r="D195" s="86"/>
      <c r="E195" s="85"/>
      <c r="F195" s="85"/>
      <c r="G195" s="86"/>
      <c r="H195" s="85"/>
      <c r="I195" s="85"/>
    </row>
    <row r="196" spans="2:9" ht="15.75">
      <c r="B196" s="85"/>
      <c r="C196" s="86"/>
      <c r="D196" s="86"/>
      <c r="E196" s="85"/>
      <c r="F196" s="85"/>
      <c r="G196" s="86"/>
      <c r="H196" s="85"/>
      <c r="I196" s="85"/>
    </row>
    <row r="197" spans="2:9" ht="15">
      <c r="B197" s="61"/>
      <c r="C197" s="61"/>
      <c r="D197" s="61"/>
      <c r="E197" s="61"/>
      <c r="F197" s="61"/>
      <c r="G197" s="61"/>
      <c r="H197" s="61"/>
      <c r="I197" s="61"/>
    </row>
    <row r="198" spans="2:9" ht="15">
      <c r="B198" s="87" t="s">
        <v>160</v>
      </c>
      <c r="C198" s="61"/>
      <c r="D198" s="61"/>
      <c r="E198" s="88"/>
      <c r="F198" s="88"/>
      <c r="G198" s="61"/>
      <c r="H198" s="61"/>
      <c r="I198" s="61"/>
    </row>
    <row r="199" spans="2:9" ht="15">
      <c r="B199" s="61"/>
      <c r="C199" s="61"/>
      <c r="D199" s="61"/>
      <c r="E199" s="61"/>
      <c r="F199" s="61"/>
      <c r="G199" s="61"/>
      <c r="H199" s="61"/>
      <c r="I199" s="61"/>
    </row>
    <row r="200" spans="2:9" ht="15.75">
      <c r="B200" s="73" t="s">
        <v>4</v>
      </c>
      <c r="C200" s="73"/>
      <c r="D200" s="73"/>
      <c r="E200" s="73"/>
      <c r="F200" s="75"/>
      <c r="G200" s="76">
        <f>N5</f>
        <v>4484.119999999999</v>
      </c>
      <c r="H200" s="85"/>
      <c r="I200" s="61"/>
    </row>
    <row r="201" spans="2:9" ht="15">
      <c r="B201" s="85"/>
      <c r="C201" s="60"/>
      <c r="D201" s="60"/>
      <c r="E201" s="61"/>
      <c r="F201" s="89"/>
      <c r="G201" s="90"/>
      <c r="H201" s="85"/>
      <c r="I201" s="61"/>
    </row>
    <row r="202" spans="2:9" ht="15">
      <c r="B202" s="91"/>
      <c r="C202" s="61" t="s">
        <v>161</v>
      </c>
      <c r="D202" s="61"/>
      <c r="E202" s="61"/>
      <c r="F202" s="70"/>
      <c r="G202" s="90">
        <f>H192</f>
        <v>1621.3100000000004</v>
      </c>
      <c r="H202" s="85"/>
      <c r="I202" s="61"/>
    </row>
    <row r="203" spans="2:9" ht="15">
      <c r="B203" s="91"/>
      <c r="C203" s="61" t="s">
        <v>162</v>
      </c>
      <c r="D203" s="61"/>
      <c r="E203" s="61"/>
      <c r="F203" s="70"/>
      <c r="G203" s="90">
        <f>N28</f>
        <v>-440</v>
      </c>
      <c r="H203" s="85"/>
      <c r="I203" s="61"/>
    </row>
    <row r="204" spans="2:9" ht="15">
      <c r="B204" s="85"/>
      <c r="C204" s="61"/>
      <c r="D204" s="61"/>
      <c r="E204" s="61"/>
      <c r="F204" s="92"/>
      <c r="G204" s="89"/>
      <c r="H204" s="85"/>
      <c r="I204" s="61"/>
    </row>
    <row r="205" spans="2:9" ht="15.75">
      <c r="B205" s="73" t="s">
        <v>35</v>
      </c>
      <c r="C205" s="73"/>
      <c r="D205" s="73"/>
      <c r="E205" s="73"/>
      <c r="F205" s="75"/>
      <c r="G205" s="76">
        <f>SUM(G200:G203)</f>
        <v>5665.429999999999</v>
      </c>
      <c r="H205" s="85"/>
      <c r="I205" s="61"/>
    </row>
    <row r="206" spans="2:9" ht="15.75">
      <c r="B206" s="85"/>
      <c r="C206" s="85"/>
      <c r="D206" s="85"/>
      <c r="E206" s="85"/>
      <c r="F206" s="89"/>
      <c r="G206" s="93"/>
      <c r="H206" s="61"/>
      <c r="I206" s="61"/>
    </row>
    <row r="207" spans="2:9" ht="16.5" thickBot="1">
      <c r="B207" s="83"/>
      <c r="C207" s="84"/>
      <c r="D207" s="84"/>
      <c r="E207" s="83"/>
      <c r="F207" s="83"/>
      <c r="G207" s="84"/>
      <c r="H207" s="83"/>
      <c r="I207" s="83"/>
    </row>
    <row r="208" spans="2:9" ht="15.75">
      <c r="B208" s="85"/>
      <c r="C208" s="86"/>
      <c r="D208" s="86"/>
      <c r="E208" s="85"/>
      <c r="F208" s="85"/>
      <c r="G208" s="86"/>
      <c r="H208" s="85"/>
      <c r="I208" s="85"/>
    </row>
    <row r="209" spans="2:9" ht="15.75">
      <c r="B209" s="85"/>
      <c r="C209" s="86"/>
      <c r="D209" s="86"/>
      <c r="E209" s="85"/>
      <c r="F209" s="85"/>
      <c r="G209" s="86"/>
      <c r="H209" s="85"/>
      <c r="I209" s="85"/>
    </row>
    <row r="210" spans="8:9" ht="15">
      <c r="H210" s="61"/>
      <c r="I210" s="61"/>
    </row>
    <row r="211" spans="2:9" ht="15">
      <c r="B211" s="87" t="s">
        <v>163</v>
      </c>
      <c r="C211" s="61"/>
      <c r="D211" s="61"/>
      <c r="E211" s="88"/>
      <c r="F211" s="88"/>
      <c r="G211" s="61"/>
      <c r="H211" s="61"/>
      <c r="I211" s="61"/>
    </row>
    <row r="212" spans="2:9" ht="15">
      <c r="B212" s="61"/>
      <c r="C212" s="61"/>
      <c r="D212" s="61"/>
      <c r="E212" s="61"/>
      <c r="F212" s="61"/>
      <c r="G212" s="61"/>
      <c r="H212" s="61"/>
      <c r="I212" s="61"/>
    </row>
    <row r="213" spans="2:7" ht="15.75">
      <c r="B213" s="73" t="s">
        <v>164</v>
      </c>
      <c r="C213" s="73"/>
      <c r="D213" s="73"/>
      <c r="E213" s="73"/>
      <c r="F213" s="75"/>
      <c r="G213" s="76">
        <f>K43</f>
        <v>12820</v>
      </c>
    </row>
    <row r="214" spans="2:7" ht="15">
      <c r="B214" s="85"/>
      <c r="C214" s="60"/>
      <c r="D214" s="60"/>
      <c r="E214" s="61"/>
      <c r="F214" s="89"/>
      <c r="G214" s="90"/>
    </row>
    <row r="215" spans="2:7" ht="15">
      <c r="B215" s="91"/>
      <c r="C215" s="61" t="s">
        <v>165</v>
      </c>
      <c r="D215" s="61"/>
      <c r="E215" s="61"/>
      <c r="F215" s="70"/>
      <c r="G215" s="90">
        <f>(L43)</f>
        <v>440</v>
      </c>
    </row>
    <row r="216" spans="2:7" ht="15">
      <c r="B216" s="91"/>
      <c r="C216" s="61" t="s">
        <v>166</v>
      </c>
      <c r="D216" s="61"/>
      <c r="E216" s="61"/>
      <c r="F216" s="70"/>
      <c r="G216" s="90">
        <f>-(M43)</f>
        <v>0</v>
      </c>
    </row>
    <row r="217" spans="2:7" ht="15">
      <c r="B217" s="85"/>
      <c r="C217" s="61"/>
      <c r="D217" s="61"/>
      <c r="E217" s="61"/>
      <c r="F217" s="92"/>
      <c r="G217" s="89"/>
    </row>
    <row r="218" spans="2:7" ht="15.75">
      <c r="B218" s="73" t="s">
        <v>167</v>
      </c>
      <c r="C218" s="73"/>
      <c r="D218" s="73"/>
      <c r="E218" s="73"/>
      <c r="F218" s="75"/>
      <c r="G218" s="76">
        <f>SUM(G213:G216)</f>
        <v>13260</v>
      </c>
    </row>
    <row r="221" spans="2:7" ht="15.75">
      <c r="B221" s="94"/>
      <c r="C221" s="61"/>
      <c r="D221" s="61"/>
      <c r="E221" s="61"/>
      <c r="F221" s="70"/>
      <c r="G221" s="95"/>
    </row>
    <row r="222" spans="2:7" ht="15.75">
      <c r="B222" s="61"/>
      <c r="C222" s="61"/>
      <c r="D222" s="61"/>
      <c r="E222" s="61"/>
      <c r="F222" s="70"/>
      <c r="G222" s="95"/>
    </row>
    <row r="223" spans="2:7" ht="15.75">
      <c r="B223" s="61"/>
      <c r="C223" s="61"/>
      <c r="D223" s="61"/>
      <c r="E223" s="61"/>
      <c r="F223" s="70"/>
      <c r="G223" s="95"/>
    </row>
  </sheetData>
  <printOptions/>
  <pageMargins left="0.75" right="0.75" top="1" bottom="1" header="0" footer="0"/>
  <pageSetup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4.8515625" style="1" customWidth="1"/>
    <col min="3" max="3" width="5.57421875" style="1" customWidth="1"/>
    <col min="4" max="4" width="4.140625" style="1" customWidth="1"/>
    <col min="5" max="5" width="8.8515625" style="1" customWidth="1"/>
    <col min="6" max="6" width="10.140625" style="1" customWidth="1"/>
    <col min="7" max="7" width="10.421875" style="1" customWidth="1"/>
    <col min="8" max="8" width="8.421875" style="1" customWidth="1"/>
    <col min="9" max="9" width="5.57421875" style="1" customWidth="1"/>
    <col min="10" max="10" width="17.140625" style="1" customWidth="1"/>
    <col min="11" max="11" width="11.421875" style="1" customWidth="1"/>
    <col min="12" max="12" width="11.8515625" style="1" bestFit="1" customWidth="1"/>
    <col min="13" max="13" width="11.421875" style="1" customWidth="1"/>
    <col min="14" max="14" width="9.28125" style="1" customWidth="1"/>
    <col min="15" max="15" width="0" style="1" hidden="1" customWidth="1"/>
    <col min="16" max="16" width="11.421875" style="1" hidden="1" customWidth="1"/>
    <col min="17" max="17" width="0" style="1" hidden="1" customWidth="1"/>
    <col min="18" max="16384" width="11.421875" style="1" customWidth="1"/>
  </cols>
  <sheetData>
    <row r="1" spans="5:13" ht="18">
      <c r="E1" s="2"/>
      <c r="F1" s="2"/>
      <c r="G1" s="3" t="s">
        <v>220</v>
      </c>
      <c r="H1" s="2"/>
      <c r="I1" s="2"/>
      <c r="J1" s="2"/>
      <c r="K1" s="2"/>
      <c r="L1" s="2"/>
      <c r="M1" s="2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0" ht="15">
      <c r="B3" s="4" t="s">
        <v>1</v>
      </c>
      <c r="C3" s="4"/>
      <c r="D3" s="4"/>
      <c r="E3" s="2"/>
      <c r="G3" s="2"/>
      <c r="H3" s="2"/>
      <c r="I3" s="5"/>
      <c r="J3" s="4" t="s">
        <v>2</v>
      </c>
    </row>
    <row r="4" spans="2:9" ht="12.75">
      <c r="B4" s="2"/>
      <c r="C4" s="2"/>
      <c r="D4" s="2"/>
      <c r="E4" s="2"/>
      <c r="F4" s="2"/>
      <c r="G4" s="2"/>
      <c r="H4" s="2"/>
      <c r="I4" s="5"/>
    </row>
    <row r="5" spans="2:14" ht="15">
      <c r="B5" s="6" t="s">
        <v>3</v>
      </c>
      <c r="C5" s="6"/>
      <c r="D5" s="6"/>
      <c r="E5" s="2"/>
      <c r="F5" s="2"/>
      <c r="G5" s="2"/>
      <c r="H5" s="2"/>
      <c r="I5" s="5"/>
      <c r="J5" s="7" t="s">
        <v>4</v>
      </c>
      <c r="K5" s="8"/>
      <c r="L5" s="8"/>
      <c r="M5" s="8"/>
      <c r="N5" s="25">
        <f>Feb!N30</f>
        <v>5665.429999999999</v>
      </c>
    </row>
    <row r="6" spans="2:14" ht="14.25">
      <c r="B6" s="9"/>
      <c r="C6" s="9"/>
      <c r="D6" s="9"/>
      <c r="E6" s="2"/>
      <c r="F6" s="2"/>
      <c r="G6" s="2"/>
      <c r="H6" s="2"/>
      <c r="I6" s="5"/>
      <c r="J6" s="2"/>
      <c r="K6" s="2"/>
      <c r="L6" s="2"/>
      <c r="M6" s="2"/>
      <c r="N6" s="10"/>
    </row>
    <row r="7" spans="2:14" ht="12.75">
      <c r="B7" s="11" t="s">
        <v>5</v>
      </c>
      <c r="C7" s="11"/>
      <c r="D7" s="11"/>
      <c r="F7" s="12"/>
      <c r="I7" s="13"/>
      <c r="J7" s="14"/>
      <c r="K7" s="2" t="s">
        <v>6</v>
      </c>
      <c r="L7" s="2"/>
      <c r="N7" s="15">
        <f>G80</f>
        <v>746.3500000000004</v>
      </c>
    </row>
    <row r="8" spans="2:14" ht="12.75">
      <c r="B8" s="11"/>
      <c r="C8" s="104" t="s">
        <v>183</v>
      </c>
      <c r="D8" s="104" t="s">
        <v>184</v>
      </c>
      <c r="F8" s="12"/>
      <c r="I8" s="13"/>
      <c r="J8" s="14"/>
      <c r="K8" s="2"/>
      <c r="L8" s="2"/>
      <c r="N8" s="15"/>
    </row>
    <row r="9" spans="1:14" ht="12.75">
      <c r="A9" s="105"/>
      <c r="B9" s="16" t="s">
        <v>168</v>
      </c>
      <c r="C9" s="106">
        <v>11</v>
      </c>
      <c r="D9" s="106">
        <v>40</v>
      </c>
      <c r="E9" s="12">
        <f aca="true" t="shared" si="0" ref="E9:E19">C9*D9</f>
        <v>440</v>
      </c>
      <c r="F9" s="120" t="s">
        <v>221</v>
      </c>
      <c r="I9" s="13"/>
      <c r="J9" s="18"/>
      <c r="K9" s="2"/>
      <c r="L9" s="2"/>
      <c r="N9" s="15"/>
    </row>
    <row r="10" spans="1:14" ht="12.75">
      <c r="A10" s="105"/>
      <c r="B10" s="16" t="s">
        <v>169</v>
      </c>
      <c r="C10" s="106">
        <v>11</v>
      </c>
      <c r="D10" s="106">
        <v>40</v>
      </c>
      <c r="E10" s="12">
        <f t="shared" si="0"/>
        <v>440</v>
      </c>
      <c r="F10" s="107"/>
      <c r="I10" s="13"/>
      <c r="J10" s="18"/>
      <c r="K10" s="2"/>
      <c r="L10" s="2"/>
      <c r="N10" s="15"/>
    </row>
    <row r="11" spans="1:14" ht="12.75">
      <c r="A11" s="105"/>
      <c r="B11" s="16" t="s">
        <v>170</v>
      </c>
      <c r="C11" s="106">
        <v>9</v>
      </c>
      <c r="D11" s="106">
        <v>40</v>
      </c>
      <c r="E11" s="12">
        <f t="shared" si="0"/>
        <v>360</v>
      </c>
      <c r="F11" s="20"/>
      <c r="I11" s="13"/>
      <c r="J11" s="2"/>
      <c r="K11" s="2" t="s">
        <v>10</v>
      </c>
      <c r="L11" s="2"/>
      <c r="N11" s="15"/>
    </row>
    <row r="12" spans="1:11" ht="12.75">
      <c r="A12" s="105"/>
      <c r="B12" s="16" t="s">
        <v>171</v>
      </c>
      <c r="C12" s="106">
        <v>5</v>
      </c>
      <c r="D12" s="106">
        <v>40</v>
      </c>
      <c r="E12" s="12">
        <f t="shared" si="0"/>
        <v>200</v>
      </c>
      <c r="F12" s="20"/>
      <c r="I12" s="13"/>
      <c r="J12" s="2"/>
      <c r="K12" s="1" t="s">
        <v>12</v>
      </c>
    </row>
    <row r="13" spans="1:14" ht="12.75">
      <c r="A13" s="105"/>
      <c r="B13" s="16" t="s">
        <v>172</v>
      </c>
      <c r="C13" s="106">
        <v>10</v>
      </c>
      <c r="D13" s="106">
        <v>40</v>
      </c>
      <c r="E13" s="12">
        <f t="shared" si="0"/>
        <v>400</v>
      </c>
      <c r="F13" s="21"/>
      <c r="I13" s="13"/>
      <c r="J13" s="2"/>
      <c r="K13" s="2" t="s">
        <v>14</v>
      </c>
      <c r="M13" s="22">
        <v>-150</v>
      </c>
      <c r="N13" s="2"/>
    </row>
    <row r="14" spans="1:14" ht="12.75">
      <c r="A14" s="105"/>
      <c r="B14" s="16" t="s">
        <v>173</v>
      </c>
      <c r="C14" s="106">
        <v>10</v>
      </c>
      <c r="D14" s="106">
        <v>40</v>
      </c>
      <c r="E14" s="12">
        <f t="shared" si="0"/>
        <v>400</v>
      </c>
      <c r="F14" s="12"/>
      <c r="I14" s="13"/>
      <c r="K14" s="2" t="s">
        <v>16</v>
      </c>
      <c r="M14" s="22">
        <v>-100</v>
      </c>
      <c r="N14" s="2"/>
    </row>
    <row r="15" spans="1:14" ht="12.75">
      <c r="A15" s="105"/>
      <c r="B15" s="16" t="s">
        <v>174</v>
      </c>
      <c r="C15" s="106">
        <v>10</v>
      </c>
      <c r="D15" s="106">
        <v>45</v>
      </c>
      <c r="E15" s="12">
        <f t="shared" si="0"/>
        <v>450</v>
      </c>
      <c r="F15" s="12"/>
      <c r="I15" s="13"/>
      <c r="J15" s="14"/>
      <c r="K15" s="2" t="s">
        <v>18</v>
      </c>
      <c r="M15" s="22">
        <v>-40</v>
      </c>
      <c r="N15" s="2"/>
    </row>
    <row r="16" spans="1:14" ht="12.75">
      <c r="A16" s="105"/>
      <c r="B16" s="16" t="s">
        <v>175</v>
      </c>
      <c r="C16" s="106">
        <v>20</v>
      </c>
      <c r="D16" s="106">
        <v>40</v>
      </c>
      <c r="E16" s="12">
        <f t="shared" si="0"/>
        <v>800</v>
      </c>
      <c r="F16" s="21"/>
      <c r="I16" s="13"/>
      <c r="J16" s="2"/>
      <c r="K16" s="2" t="s">
        <v>20</v>
      </c>
      <c r="L16" s="2"/>
      <c r="M16" s="22">
        <v>-150</v>
      </c>
      <c r="N16" s="2"/>
    </row>
    <row r="17" spans="1:14" ht="12.75">
      <c r="A17" s="105"/>
      <c r="B17" s="16" t="s">
        <v>176</v>
      </c>
      <c r="C17" s="106">
        <v>15</v>
      </c>
      <c r="D17" s="106">
        <v>40</v>
      </c>
      <c r="E17" s="12">
        <f t="shared" si="0"/>
        <v>600</v>
      </c>
      <c r="F17" s="12"/>
      <c r="I17" s="13"/>
      <c r="J17" s="2"/>
      <c r="K17" s="2" t="s">
        <v>22</v>
      </c>
      <c r="L17" s="2"/>
      <c r="M17" s="22">
        <v>0</v>
      </c>
      <c r="N17" s="2"/>
    </row>
    <row r="18" spans="1:13" ht="12.75">
      <c r="A18" s="105"/>
      <c r="B18" s="16" t="s">
        <v>177</v>
      </c>
      <c r="C18" s="106">
        <v>10</v>
      </c>
      <c r="D18" s="106">
        <v>40</v>
      </c>
      <c r="E18" s="12">
        <f t="shared" si="0"/>
        <v>400</v>
      </c>
      <c r="F18" s="12"/>
      <c r="I18" s="13"/>
      <c r="J18" s="2"/>
      <c r="M18" s="15">
        <f>SUM(M13:M17)</f>
        <v>-440</v>
      </c>
    </row>
    <row r="19" spans="1:13" ht="12.75">
      <c r="A19" s="105"/>
      <c r="B19" s="16" t="s">
        <v>178</v>
      </c>
      <c r="C19" s="106">
        <v>18</v>
      </c>
      <c r="D19" s="106">
        <v>40</v>
      </c>
      <c r="E19" s="12">
        <f t="shared" si="0"/>
        <v>720</v>
      </c>
      <c r="F19" s="12"/>
      <c r="I19" s="13"/>
      <c r="J19" s="2"/>
      <c r="M19" s="15"/>
    </row>
    <row r="20" spans="1:11" ht="12.75">
      <c r="A20" s="105"/>
      <c r="B20" s="108" t="s">
        <v>187</v>
      </c>
      <c r="C20" s="23">
        <f>SUM(C9:C19)</f>
        <v>129</v>
      </c>
      <c r="D20" s="23"/>
      <c r="E20" s="24"/>
      <c r="F20" s="25">
        <f>SUM(E9:E19)</f>
        <v>5210</v>
      </c>
      <c r="I20" s="13"/>
      <c r="J20" s="2"/>
      <c r="K20" s="2"/>
    </row>
    <row r="21" spans="2:11" ht="12.75">
      <c r="B21" s="26"/>
      <c r="C21" s="26"/>
      <c r="D21" s="26"/>
      <c r="E21" s="27"/>
      <c r="F21" s="28"/>
      <c r="I21" s="13"/>
      <c r="J21" s="2"/>
      <c r="K21" s="2" t="s">
        <v>26</v>
      </c>
    </row>
    <row r="22" spans="2:13" ht="12.75">
      <c r="B22" s="11" t="s">
        <v>27</v>
      </c>
      <c r="C22" s="11"/>
      <c r="D22" s="11"/>
      <c r="F22" s="12"/>
      <c r="I22" s="13"/>
      <c r="J22" s="2"/>
      <c r="K22" s="2" t="s">
        <v>14</v>
      </c>
      <c r="M22" s="12">
        <v>0</v>
      </c>
    </row>
    <row r="23" spans="2:13" ht="12.75">
      <c r="B23" s="16" t="s">
        <v>28</v>
      </c>
      <c r="C23" s="16"/>
      <c r="D23" s="16"/>
      <c r="E23" s="12">
        <v>176</v>
      </c>
      <c r="F23" s="29"/>
      <c r="I23" s="13"/>
      <c r="K23" s="2" t="s">
        <v>16</v>
      </c>
      <c r="M23" s="12">
        <v>0</v>
      </c>
    </row>
    <row r="24" spans="2:13" ht="12.75">
      <c r="B24" s="16"/>
      <c r="C24" s="16"/>
      <c r="D24" s="16"/>
      <c r="E24" s="12"/>
      <c r="I24" s="13"/>
      <c r="K24" s="2" t="s">
        <v>18</v>
      </c>
      <c r="M24" s="12">
        <v>0</v>
      </c>
    </row>
    <row r="25" spans="3:13" ht="12.75">
      <c r="C25" s="23" t="s">
        <v>29</v>
      </c>
      <c r="D25" s="23"/>
      <c r="E25" s="24"/>
      <c r="F25" s="25">
        <f>SUM(E23:E23)</f>
        <v>176</v>
      </c>
      <c r="I25" s="13"/>
      <c r="K25" s="2" t="s">
        <v>20</v>
      </c>
      <c r="M25" s="15">
        <v>0</v>
      </c>
    </row>
    <row r="26" spans="2:15" ht="12.75">
      <c r="B26" s="26"/>
      <c r="C26" s="26"/>
      <c r="D26" s="26"/>
      <c r="F26" s="27"/>
      <c r="I26" s="13"/>
      <c r="K26" s="2" t="s">
        <v>22</v>
      </c>
      <c r="M26" s="15">
        <v>0</v>
      </c>
      <c r="O26" s="1" t="s">
        <v>30</v>
      </c>
    </row>
    <row r="27" spans="2:13" ht="12.75">
      <c r="B27" s="30" t="s">
        <v>31</v>
      </c>
      <c r="C27" s="30"/>
      <c r="D27" s="30"/>
      <c r="E27" s="24"/>
      <c r="F27" s="31">
        <f>F20+F25</f>
        <v>5386</v>
      </c>
      <c r="I27" s="13"/>
      <c r="M27" s="12">
        <f>SUM(M22:M26)</f>
        <v>0</v>
      </c>
    </row>
    <row r="28" spans="2:14" ht="12.75">
      <c r="B28" s="32"/>
      <c r="C28" s="32"/>
      <c r="D28" s="32"/>
      <c r="E28" s="33"/>
      <c r="F28" s="33"/>
      <c r="I28" s="13"/>
      <c r="K28" s="1" t="s">
        <v>32</v>
      </c>
      <c r="N28" s="12">
        <f>M18+M27</f>
        <v>-440</v>
      </c>
    </row>
    <row r="29" spans="2:14" ht="15">
      <c r="B29" s="34" t="s">
        <v>33</v>
      </c>
      <c r="C29" s="34"/>
      <c r="D29" s="34"/>
      <c r="E29" s="33"/>
      <c r="I29" s="13"/>
      <c r="J29" s="2"/>
      <c r="N29" s="12"/>
    </row>
    <row r="30" spans="2:14" ht="12.75">
      <c r="B30" s="16"/>
      <c r="C30" s="16"/>
      <c r="D30" s="16"/>
      <c r="E30" s="12"/>
      <c r="F30" s="27"/>
      <c r="G30" s="35"/>
      <c r="I30" s="13"/>
      <c r="J30" s="7" t="s">
        <v>35</v>
      </c>
      <c r="K30" s="8"/>
      <c r="L30" s="8"/>
      <c r="M30" s="8"/>
      <c r="N30" s="25">
        <f>N5+N7+N28</f>
        <v>5971.78</v>
      </c>
    </row>
    <row r="31" spans="7:9" ht="12.75">
      <c r="G31" s="35"/>
      <c r="I31" s="13"/>
    </row>
    <row r="32" spans="2:16" ht="12.75">
      <c r="B32" s="30" t="s">
        <v>36</v>
      </c>
      <c r="C32" s="30"/>
      <c r="D32" s="30"/>
      <c r="E32" s="24"/>
      <c r="F32" s="31">
        <f>SUM(F30:F31)</f>
        <v>0</v>
      </c>
      <c r="G32" s="35"/>
      <c r="I32" s="36"/>
      <c r="J32" s="37"/>
      <c r="K32" s="37"/>
      <c r="L32" s="37"/>
      <c r="M32" s="37"/>
      <c r="N32" s="37"/>
      <c r="O32" s="37"/>
      <c r="P32" s="37"/>
    </row>
    <row r="33" spans="2:9" ht="12.75">
      <c r="B33" s="38"/>
      <c r="C33" s="38"/>
      <c r="D33" s="38"/>
      <c r="E33" s="33"/>
      <c r="F33" s="35"/>
      <c r="I33" s="13"/>
    </row>
    <row r="34" spans="2:9" ht="12.75">
      <c r="B34" s="30" t="s">
        <v>37</v>
      </c>
      <c r="C34" s="30"/>
      <c r="D34" s="30"/>
      <c r="E34" s="24"/>
      <c r="F34" s="31"/>
      <c r="G34" s="31">
        <f>F27+F32</f>
        <v>5386</v>
      </c>
      <c r="I34" s="13"/>
    </row>
    <row r="35" spans="9:10" ht="15">
      <c r="I35" s="13"/>
      <c r="J35" s="4" t="s">
        <v>38</v>
      </c>
    </row>
    <row r="36" spans="2:10" ht="15">
      <c r="B36" s="6" t="s">
        <v>39</v>
      </c>
      <c r="C36" s="6"/>
      <c r="D36" s="6"/>
      <c r="E36" s="26"/>
      <c r="F36" s="33"/>
      <c r="G36" s="27"/>
      <c r="I36" s="13"/>
      <c r="J36" s="39"/>
    </row>
    <row r="37" spans="9:14" ht="15" customHeight="1">
      <c r="I37" s="13"/>
      <c r="J37" s="1" t="s">
        <v>40</v>
      </c>
      <c r="K37" s="40" t="s">
        <v>41</v>
      </c>
      <c r="L37" s="41" t="s">
        <v>179</v>
      </c>
      <c r="M37" s="41" t="s">
        <v>180</v>
      </c>
      <c r="N37" s="40" t="s">
        <v>42</v>
      </c>
    </row>
    <row r="38" spans="2:17" ht="12.75" customHeight="1">
      <c r="B38" s="11" t="s">
        <v>43</v>
      </c>
      <c r="C38" s="11"/>
      <c r="D38" s="11"/>
      <c r="E38" s="12"/>
      <c r="I38" s="13"/>
      <c r="J38" s="42" t="s">
        <v>44</v>
      </c>
      <c r="K38" s="43">
        <v>3210</v>
      </c>
      <c r="L38" s="43">
        <f>P38*-1</f>
        <v>150</v>
      </c>
      <c r="M38" s="43">
        <v>0</v>
      </c>
      <c r="N38" s="44">
        <f>K38+L38-M38</f>
        <v>3360</v>
      </c>
      <c r="P38" s="12">
        <f>M13</f>
        <v>-150</v>
      </c>
      <c r="Q38" s="12">
        <f>M22</f>
        <v>0</v>
      </c>
    </row>
    <row r="39" spans="2:17" ht="12.75">
      <c r="B39" s="45" t="s">
        <v>222</v>
      </c>
      <c r="C39" s="16"/>
      <c r="D39" s="16"/>
      <c r="E39" s="15">
        <v>450</v>
      </c>
      <c r="I39" s="13"/>
      <c r="J39" s="13" t="s">
        <v>46</v>
      </c>
      <c r="K39" s="43">
        <v>840</v>
      </c>
      <c r="L39" s="43">
        <f>P39*-1</f>
        <v>100</v>
      </c>
      <c r="M39" s="43">
        <f>Q39*-1</f>
        <v>0</v>
      </c>
      <c r="N39" s="46">
        <f>K39+L39-M39</f>
        <v>940</v>
      </c>
      <c r="P39" s="12">
        <f>M14</f>
        <v>-100</v>
      </c>
      <c r="Q39" s="12">
        <f>M23</f>
        <v>0</v>
      </c>
    </row>
    <row r="40" spans="2:17" ht="12.75">
      <c r="B40" s="16" t="s">
        <v>188</v>
      </c>
      <c r="C40" s="16"/>
      <c r="D40" s="16"/>
      <c r="E40" s="15">
        <v>600</v>
      </c>
      <c r="I40" s="13"/>
      <c r="J40" s="13" t="s">
        <v>48</v>
      </c>
      <c r="K40" s="43">
        <v>880</v>
      </c>
      <c r="L40" s="43">
        <f>P40*-1</f>
        <v>40</v>
      </c>
      <c r="M40" s="43">
        <f>Q40*-1</f>
        <v>0</v>
      </c>
      <c r="N40" s="46">
        <f>K40+L40-M40</f>
        <v>920</v>
      </c>
      <c r="P40" s="12">
        <f>M15</f>
        <v>-40</v>
      </c>
      <c r="Q40" s="12">
        <f>M24</f>
        <v>0</v>
      </c>
    </row>
    <row r="41" spans="2:17" ht="12.75">
      <c r="B41" s="16" t="s">
        <v>189</v>
      </c>
      <c r="C41" s="16"/>
      <c r="D41" s="16"/>
      <c r="E41" s="15">
        <v>600</v>
      </c>
      <c r="I41" s="13"/>
      <c r="J41" s="5" t="s">
        <v>50</v>
      </c>
      <c r="K41" s="47">
        <v>1350</v>
      </c>
      <c r="L41" s="43">
        <v>150</v>
      </c>
      <c r="M41" s="43">
        <f>Q41*-1</f>
        <v>0</v>
      </c>
      <c r="N41" s="46">
        <f>K41+L41-M41</f>
        <v>1500</v>
      </c>
      <c r="O41" s="33"/>
      <c r="P41" s="12">
        <f>M16</f>
        <v>-150</v>
      </c>
      <c r="Q41" s="12">
        <f>M25</f>
        <v>0</v>
      </c>
    </row>
    <row r="42" spans="2:17" ht="12.75">
      <c r="B42" s="16" t="s">
        <v>190</v>
      </c>
      <c r="C42" s="16"/>
      <c r="D42" s="16"/>
      <c r="E42" s="15">
        <v>600</v>
      </c>
      <c r="I42" s="13"/>
      <c r="J42" s="5" t="s">
        <v>52</v>
      </c>
      <c r="K42" s="47">
        <v>6980</v>
      </c>
      <c r="L42" s="47">
        <v>0</v>
      </c>
      <c r="M42" s="47">
        <f>Q42*-1</f>
        <v>0</v>
      </c>
      <c r="N42" s="96">
        <f>K42+L42-M42</f>
        <v>6980</v>
      </c>
      <c r="O42" s="33"/>
      <c r="P42" s="12">
        <f>M17</f>
        <v>0</v>
      </c>
      <c r="Q42" s="12">
        <f>M26</f>
        <v>0</v>
      </c>
    </row>
    <row r="43" spans="2:14" ht="12.75">
      <c r="B43" s="16" t="s">
        <v>191</v>
      </c>
      <c r="C43" s="16"/>
      <c r="D43" s="16"/>
      <c r="E43" s="15">
        <v>600</v>
      </c>
      <c r="I43" s="13"/>
      <c r="J43" s="117" t="s">
        <v>54</v>
      </c>
      <c r="K43" s="98">
        <f>SUM(K38:K42)</f>
        <v>13260</v>
      </c>
      <c r="L43" s="98">
        <f>SUM(L38:L42)</f>
        <v>440</v>
      </c>
      <c r="M43" s="98">
        <f>SUM(M38:M42)</f>
        <v>0</v>
      </c>
      <c r="N43" s="99">
        <f>SUM(N38:N42)</f>
        <v>13700</v>
      </c>
    </row>
    <row r="44" spans="3:9" ht="12.75">
      <c r="C44" s="16"/>
      <c r="D44" s="16"/>
      <c r="E44" s="15"/>
      <c r="I44" s="13"/>
    </row>
    <row r="45" spans="3:10" ht="12.75">
      <c r="C45" s="23" t="s">
        <v>192</v>
      </c>
      <c r="D45" s="23"/>
      <c r="E45" s="24"/>
      <c r="F45" s="25">
        <f>SUM(E39:E43)</f>
        <v>2850</v>
      </c>
      <c r="I45" s="13"/>
      <c r="J45" s="16" t="s">
        <v>56</v>
      </c>
    </row>
    <row r="46" spans="9:10" ht="12.75">
      <c r="I46" s="13"/>
      <c r="J46" s="48" t="s">
        <v>193</v>
      </c>
    </row>
    <row r="47" spans="2:14" ht="12.75">
      <c r="B47" s="11" t="s">
        <v>60</v>
      </c>
      <c r="C47" s="11"/>
      <c r="D47" s="11"/>
      <c r="E47" s="12"/>
      <c r="I47" s="13"/>
      <c r="J47" s="48" t="s">
        <v>194</v>
      </c>
      <c r="K47" s="33"/>
      <c r="L47" s="33"/>
      <c r="M47" s="33"/>
      <c r="N47" s="33"/>
    </row>
    <row r="48" spans="2:10" ht="12.75">
      <c r="B48" s="2" t="s">
        <v>62</v>
      </c>
      <c r="C48" s="2"/>
      <c r="D48" s="2"/>
      <c r="E48" s="12">
        <f>E118</f>
        <v>249.66</v>
      </c>
      <c r="I48" s="13"/>
      <c r="J48" s="48" t="s">
        <v>195</v>
      </c>
    </row>
    <row r="49" spans="2:12" ht="12.75">
      <c r="B49" s="2" t="s">
        <v>64</v>
      </c>
      <c r="C49" s="2"/>
      <c r="D49" s="2"/>
      <c r="E49" s="12">
        <f>E150</f>
        <v>63.400000000000006</v>
      </c>
      <c r="I49" s="13"/>
      <c r="J49" s="48" t="s">
        <v>196</v>
      </c>
      <c r="K49" s="49"/>
      <c r="L49" s="49"/>
    </row>
    <row r="50" spans="2:10" ht="12.75">
      <c r="B50" s="16" t="s">
        <v>66</v>
      </c>
      <c r="C50" s="16"/>
      <c r="D50" s="16"/>
      <c r="E50" s="12"/>
      <c r="I50" s="13"/>
      <c r="J50" s="48" t="s">
        <v>197</v>
      </c>
    </row>
    <row r="51" spans="3:9" ht="12.75">
      <c r="C51" s="23" t="s">
        <v>67</v>
      </c>
      <c r="D51" s="23"/>
      <c r="E51" s="24"/>
      <c r="F51" s="25">
        <f>E48+E49</f>
        <v>313.06</v>
      </c>
      <c r="I51" s="13"/>
    </row>
    <row r="52" spans="2:9" ht="12.75">
      <c r="B52" s="50"/>
      <c r="C52" s="50"/>
      <c r="D52" s="50"/>
      <c r="E52" s="12"/>
      <c r="I52" s="13"/>
    </row>
    <row r="53" spans="2:16" ht="12.75">
      <c r="B53" s="11" t="s">
        <v>68</v>
      </c>
      <c r="C53" s="11"/>
      <c r="D53" s="11"/>
      <c r="E53" s="12"/>
      <c r="I53" s="36"/>
      <c r="J53" s="37"/>
      <c r="K53" s="37"/>
      <c r="L53" s="37"/>
      <c r="M53" s="37"/>
      <c r="N53" s="37"/>
      <c r="O53" s="37"/>
      <c r="P53" s="37"/>
    </row>
    <row r="54" spans="2:13" ht="12.75">
      <c r="B54" s="2" t="s">
        <v>69</v>
      </c>
      <c r="C54" s="2"/>
      <c r="D54" s="2"/>
      <c r="E54" s="15">
        <f>K88</f>
        <v>243</v>
      </c>
      <c r="I54" s="42"/>
      <c r="M54" s="1" t="s">
        <v>223</v>
      </c>
    </row>
    <row r="55" spans="2:9" ht="12.75">
      <c r="B55" s="51" t="s">
        <v>550</v>
      </c>
      <c r="C55" s="51"/>
      <c r="D55" s="51"/>
      <c r="E55" s="15">
        <f>K89</f>
        <v>51.14</v>
      </c>
      <c r="I55" s="13"/>
    </row>
    <row r="56" spans="3:10" ht="15">
      <c r="C56" s="23" t="s">
        <v>72</v>
      </c>
      <c r="D56" s="23"/>
      <c r="E56" s="24"/>
      <c r="F56" s="52">
        <f>SUM(E54:E55)</f>
        <v>294.14</v>
      </c>
      <c r="I56" s="13"/>
      <c r="J56" s="4" t="s">
        <v>71</v>
      </c>
    </row>
    <row r="57" spans="2:9" ht="12.75">
      <c r="B57" s="53"/>
      <c r="C57" s="53"/>
      <c r="D57" s="53"/>
      <c r="E57" s="27"/>
      <c r="I57" s="13"/>
    </row>
    <row r="58" spans="2:13" ht="12.75">
      <c r="B58" s="55" t="s">
        <v>74</v>
      </c>
      <c r="C58" s="55"/>
      <c r="D58" s="55"/>
      <c r="E58" s="12"/>
      <c r="I58" s="13"/>
      <c r="J58" s="54" t="s">
        <v>224</v>
      </c>
      <c r="K58" s="24"/>
      <c r="L58" s="121"/>
      <c r="M58" s="122">
        <v>198</v>
      </c>
    </row>
    <row r="59" spans="2:15" ht="12.75">
      <c r="B59" s="51" t="s">
        <v>75</v>
      </c>
      <c r="C59" s="51"/>
      <c r="D59" s="51"/>
      <c r="E59" s="12">
        <f>K108</f>
        <v>238.22</v>
      </c>
      <c r="I59" s="13"/>
      <c r="J59" s="33"/>
      <c r="K59" s="33"/>
      <c r="L59" s="112"/>
      <c r="M59" s="112"/>
      <c r="O59" s="33"/>
    </row>
    <row r="60" spans="2:13" ht="12.75">
      <c r="B60" s="51" t="s">
        <v>76</v>
      </c>
      <c r="C60" s="51"/>
      <c r="D60" s="51"/>
      <c r="E60" s="12">
        <f>K111</f>
        <v>695.52</v>
      </c>
      <c r="I60" s="13"/>
      <c r="J60" s="33"/>
      <c r="K60" s="33"/>
      <c r="L60" s="123"/>
      <c r="M60" s="123"/>
    </row>
    <row r="61" spans="2:16" ht="12.75">
      <c r="B61" s="51" t="s">
        <v>77</v>
      </c>
      <c r="C61" s="51"/>
      <c r="D61" s="51"/>
      <c r="E61" s="15">
        <f>K113</f>
        <v>0</v>
      </c>
      <c r="I61" s="36"/>
      <c r="J61" s="37"/>
      <c r="K61" s="37"/>
      <c r="L61" s="37"/>
      <c r="M61" s="37"/>
      <c r="N61" s="37"/>
      <c r="P61" s="37"/>
    </row>
    <row r="62" spans="2:14" ht="12.75">
      <c r="B62" s="16" t="s">
        <v>66</v>
      </c>
      <c r="C62" s="16"/>
      <c r="D62" s="16"/>
      <c r="E62" s="15"/>
      <c r="I62" s="13"/>
      <c r="N62" s="33"/>
    </row>
    <row r="63" spans="3:10" ht="15">
      <c r="C63" s="23" t="s">
        <v>80</v>
      </c>
      <c r="D63" s="23"/>
      <c r="E63" s="24"/>
      <c r="F63" s="25">
        <f>SUM(E59:E61)</f>
        <v>933.74</v>
      </c>
      <c r="I63" s="13"/>
      <c r="J63" s="4" t="s">
        <v>79</v>
      </c>
    </row>
    <row r="64" ht="12.75">
      <c r="I64" s="13"/>
    </row>
    <row r="65" spans="2:11" ht="12.75">
      <c r="B65" s="11" t="s">
        <v>82</v>
      </c>
      <c r="C65" s="11"/>
      <c r="D65" s="11"/>
      <c r="E65" s="12"/>
      <c r="I65" s="13"/>
      <c r="J65" s="2" t="s">
        <v>81</v>
      </c>
      <c r="K65" s="33"/>
    </row>
    <row r="66" spans="2:12" ht="12.75">
      <c r="B66" s="16" t="s">
        <v>66</v>
      </c>
      <c r="C66" s="50"/>
      <c r="D66" s="50"/>
      <c r="E66" s="12"/>
      <c r="I66" s="13"/>
      <c r="J66" s="56" t="s">
        <v>83</v>
      </c>
      <c r="K66" s="24"/>
      <c r="L66" s="57">
        <v>0</v>
      </c>
    </row>
    <row r="67" spans="3:12" ht="12.75">
      <c r="C67" s="23" t="s">
        <v>85</v>
      </c>
      <c r="D67" s="23"/>
      <c r="E67" s="24"/>
      <c r="F67" s="25">
        <f>K120</f>
        <v>99.52</v>
      </c>
      <c r="I67" s="13"/>
      <c r="J67" s="39" t="s">
        <v>84</v>
      </c>
      <c r="L67" s="58">
        <f>SUM(L65:L66)</f>
        <v>0</v>
      </c>
    </row>
    <row r="68" spans="2:9" ht="12.75">
      <c r="B68" s="26"/>
      <c r="C68" s="26"/>
      <c r="D68" s="26"/>
      <c r="F68" s="27"/>
      <c r="G68" s="35"/>
      <c r="I68" s="13"/>
    </row>
    <row r="69" spans="2:11" ht="12.75">
      <c r="B69" s="11" t="s">
        <v>87</v>
      </c>
      <c r="C69" s="11"/>
      <c r="D69" s="11"/>
      <c r="E69" s="12"/>
      <c r="I69" s="13"/>
      <c r="J69" s="2" t="s">
        <v>86</v>
      </c>
      <c r="K69" s="33"/>
    </row>
    <row r="70" spans="2:12" ht="12.75">
      <c r="B70" s="50" t="s">
        <v>78</v>
      </c>
      <c r="C70" s="50"/>
      <c r="D70" s="50"/>
      <c r="E70" s="12"/>
      <c r="G70" s="27"/>
      <c r="I70" s="13"/>
      <c r="J70" s="56" t="s">
        <v>200</v>
      </c>
      <c r="K70" s="24"/>
      <c r="L70" s="57">
        <v>120</v>
      </c>
    </row>
    <row r="71" spans="3:12" ht="12.75">
      <c r="C71" s="23" t="s">
        <v>89</v>
      </c>
      <c r="D71" s="23"/>
      <c r="E71" s="24"/>
      <c r="F71" s="25">
        <f>K126</f>
        <v>83</v>
      </c>
      <c r="G71" s="27"/>
      <c r="I71" s="13"/>
      <c r="J71" s="39" t="s">
        <v>84</v>
      </c>
      <c r="K71" s="33"/>
      <c r="L71" s="58">
        <f>SUM(L70)</f>
        <v>120</v>
      </c>
    </row>
    <row r="72" spans="2:9" ht="12.75">
      <c r="B72" s="50"/>
      <c r="C72" s="50"/>
      <c r="D72" s="50"/>
      <c r="E72" s="12"/>
      <c r="I72" s="13"/>
    </row>
    <row r="73" spans="2:16" ht="12.75">
      <c r="B73" s="11" t="s">
        <v>90</v>
      </c>
      <c r="C73" s="11"/>
      <c r="D73" s="11"/>
      <c r="I73" s="36"/>
      <c r="J73" s="37"/>
      <c r="K73" s="37"/>
      <c r="L73" s="37"/>
      <c r="M73" s="37"/>
      <c r="N73" s="37"/>
      <c r="P73" s="37"/>
    </row>
    <row r="74" spans="2:9" ht="12.75">
      <c r="B74" s="16" t="s">
        <v>66</v>
      </c>
      <c r="C74" s="50"/>
      <c r="D74" s="50"/>
      <c r="I74" s="13"/>
    </row>
    <row r="75" spans="3:9" ht="12.75">
      <c r="C75" s="23" t="s">
        <v>91</v>
      </c>
      <c r="D75" s="23"/>
      <c r="E75" s="24"/>
      <c r="F75" s="25">
        <f>K137</f>
        <v>66.19</v>
      </c>
      <c r="H75" s="59"/>
      <c r="I75" s="13"/>
    </row>
    <row r="76" spans="8:9" ht="12.75">
      <c r="H76" s="59"/>
      <c r="I76" s="13"/>
    </row>
    <row r="77" ht="12.75">
      <c r="I77" s="13"/>
    </row>
    <row r="78" spans="2:9" ht="12.75">
      <c r="B78" s="30" t="s">
        <v>92</v>
      </c>
      <c r="C78" s="30"/>
      <c r="D78" s="30"/>
      <c r="E78" s="24"/>
      <c r="F78" s="25"/>
      <c r="G78" s="31">
        <f>F45+F51+F56+F63+F67+F71+F75</f>
        <v>4639.65</v>
      </c>
      <c r="I78" s="13"/>
    </row>
    <row r="79" spans="2:9" ht="12.75">
      <c r="B79" s="26"/>
      <c r="C79" s="26"/>
      <c r="D79" s="26"/>
      <c r="F79" s="10"/>
      <c r="I79" s="13"/>
    </row>
    <row r="80" spans="2:9" ht="15">
      <c r="B80" s="6" t="s">
        <v>93</v>
      </c>
      <c r="C80" s="6"/>
      <c r="D80" s="6"/>
      <c r="G80" s="60">
        <f>G34-G78</f>
        <v>746.3500000000004</v>
      </c>
      <c r="I80" s="13"/>
    </row>
    <row r="81" spans="2:9" ht="15">
      <c r="B81" s="6"/>
      <c r="C81" s="6"/>
      <c r="D81" s="6"/>
      <c r="G81" s="60"/>
      <c r="I81" s="13"/>
    </row>
    <row r="82" spans="2:9" ht="15">
      <c r="B82" s="6"/>
      <c r="C82" s="6"/>
      <c r="D82" s="6"/>
      <c r="G82" s="60"/>
      <c r="I82" s="13"/>
    </row>
    <row r="83" ht="12.75">
      <c r="I83" s="13"/>
    </row>
    <row r="84" spans="3:11" ht="18">
      <c r="C84" s="4"/>
      <c r="D84" s="4"/>
      <c r="G84" s="3" t="s">
        <v>220</v>
      </c>
      <c r="H84" s="33"/>
      <c r="I84" s="61"/>
      <c r="J84" s="2"/>
      <c r="K84" s="2"/>
    </row>
    <row r="85" spans="2:11" ht="18">
      <c r="B85" s="4" t="s">
        <v>94</v>
      </c>
      <c r="C85" s="4"/>
      <c r="D85" s="4"/>
      <c r="G85" s="3"/>
      <c r="H85" s="33"/>
      <c r="I85" s="61"/>
      <c r="J85" s="2"/>
      <c r="K85" s="2"/>
    </row>
    <row r="86" spans="9:11" ht="15">
      <c r="I86" s="61"/>
      <c r="J86" s="2"/>
      <c r="K86" s="2"/>
    </row>
    <row r="87" spans="1:7" ht="12.75">
      <c r="A87" s="39" t="s">
        <v>95</v>
      </c>
      <c r="G87" s="39" t="s">
        <v>96</v>
      </c>
    </row>
    <row r="88" spans="1:11" ht="12.75">
      <c r="A88" s="2" t="s">
        <v>97</v>
      </c>
      <c r="E88" s="2"/>
      <c r="G88" s="100">
        <v>38781</v>
      </c>
      <c r="H88" s="62" t="s">
        <v>98</v>
      </c>
      <c r="I88" s="2"/>
      <c r="K88" s="15">
        <v>243</v>
      </c>
    </row>
    <row r="89" spans="2:11" ht="12.75">
      <c r="B89" s="64" t="s">
        <v>251</v>
      </c>
      <c r="C89" s="1" t="s">
        <v>99</v>
      </c>
      <c r="E89" s="15">
        <v>10</v>
      </c>
      <c r="G89" s="100">
        <v>38792</v>
      </c>
      <c r="H89" s="1" t="s">
        <v>225</v>
      </c>
      <c r="I89" s="2"/>
      <c r="K89" s="15">
        <v>51.14</v>
      </c>
    </row>
    <row r="90" spans="2:11" ht="12.75">
      <c r="B90" s="100">
        <v>38785</v>
      </c>
      <c r="C90" s="1" t="s">
        <v>99</v>
      </c>
      <c r="D90" s="2"/>
      <c r="E90" s="15">
        <v>10.5</v>
      </c>
      <c r="G90" s="2"/>
      <c r="H90" s="30" t="s">
        <v>101</v>
      </c>
      <c r="I90" s="30"/>
      <c r="J90" s="24"/>
      <c r="K90" s="31">
        <f>SUM(K88:K89)</f>
        <v>294.14</v>
      </c>
    </row>
    <row r="91" spans="2:7" ht="12.75">
      <c r="B91" s="100">
        <v>38790</v>
      </c>
      <c r="C91" s="1" t="s">
        <v>99</v>
      </c>
      <c r="D91" s="2"/>
      <c r="E91" s="15">
        <v>20</v>
      </c>
      <c r="G91" s="2"/>
    </row>
    <row r="92" spans="2:5" ht="12.75">
      <c r="B92" s="100">
        <v>38793</v>
      </c>
      <c r="C92" s="1" t="s">
        <v>99</v>
      </c>
      <c r="D92" s="2"/>
      <c r="E92" s="15">
        <v>20</v>
      </c>
    </row>
    <row r="93" spans="2:9" ht="12.75">
      <c r="B93" s="100">
        <v>38797</v>
      </c>
      <c r="C93" s="1" t="s">
        <v>99</v>
      </c>
      <c r="D93" s="2"/>
      <c r="E93" s="15">
        <v>20</v>
      </c>
      <c r="G93" s="39" t="s">
        <v>102</v>
      </c>
      <c r="I93" s="12"/>
    </row>
    <row r="94" spans="2:9" ht="12.75">
      <c r="B94" s="100">
        <v>38803</v>
      </c>
      <c r="C94" s="1" t="s">
        <v>99</v>
      </c>
      <c r="D94" s="2"/>
      <c r="E94" s="15">
        <v>20</v>
      </c>
      <c r="G94" s="1" t="s">
        <v>103</v>
      </c>
      <c r="I94" s="12"/>
    </row>
    <row r="95" spans="2:11" ht="12.75">
      <c r="B95" s="100">
        <v>38807</v>
      </c>
      <c r="C95" s="1" t="s">
        <v>99</v>
      </c>
      <c r="D95" s="2"/>
      <c r="E95" s="12">
        <v>20</v>
      </c>
      <c r="G95" s="100">
        <v>38737</v>
      </c>
      <c r="H95" s="1" t="s">
        <v>226</v>
      </c>
      <c r="K95" s="12">
        <v>4.2</v>
      </c>
    </row>
    <row r="96" spans="1:11" ht="12.75">
      <c r="A96" s="2"/>
      <c r="B96" s="63" t="s">
        <v>109</v>
      </c>
      <c r="C96" s="63"/>
      <c r="D96" s="63"/>
      <c r="E96" s="25">
        <f>SUM(E89:E95)</f>
        <v>120.5</v>
      </c>
      <c r="G96" s="100">
        <v>38776</v>
      </c>
      <c r="H96" s="1" t="s">
        <v>227</v>
      </c>
      <c r="K96" s="12">
        <v>4.5</v>
      </c>
    </row>
    <row r="97" spans="1:11" ht="12.75">
      <c r="A97" s="2"/>
      <c r="B97" s="114"/>
      <c r="C97" s="114"/>
      <c r="D97" s="114"/>
      <c r="E97" s="10"/>
      <c r="H97" s="1" t="s">
        <v>228</v>
      </c>
      <c r="K97" s="12">
        <v>2</v>
      </c>
    </row>
    <row r="98" spans="1:11" ht="12.75">
      <c r="A98" s="2" t="s">
        <v>111</v>
      </c>
      <c r="E98" s="2"/>
      <c r="G98" s="100">
        <v>38784</v>
      </c>
      <c r="H98" s="1" t="s">
        <v>229</v>
      </c>
      <c r="K98" s="12">
        <v>4.5</v>
      </c>
    </row>
    <row r="99" spans="2:11" ht="12.75">
      <c r="B99" s="102">
        <v>38777</v>
      </c>
      <c r="C99" s="2" t="s">
        <v>99</v>
      </c>
      <c r="D99" s="2"/>
      <c r="E99" s="15">
        <v>20</v>
      </c>
      <c r="H99" s="1" t="s">
        <v>230</v>
      </c>
      <c r="K99" s="12">
        <v>50.82</v>
      </c>
    </row>
    <row r="100" spans="2:11" ht="12.75">
      <c r="B100" s="100">
        <v>38782</v>
      </c>
      <c r="C100" s="2" t="s">
        <v>99</v>
      </c>
      <c r="D100" s="2"/>
      <c r="E100" s="15">
        <v>20</v>
      </c>
      <c r="H100" s="1" t="s">
        <v>231</v>
      </c>
      <c r="K100" s="12">
        <v>8.8</v>
      </c>
    </row>
    <row r="101" spans="2:11" ht="12.75">
      <c r="B101" s="100">
        <v>38786</v>
      </c>
      <c r="C101" s="2" t="s">
        <v>99</v>
      </c>
      <c r="D101" s="2"/>
      <c r="E101" s="15">
        <v>20</v>
      </c>
      <c r="H101" s="1" t="s">
        <v>232</v>
      </c>
      <c r="K101" s="12">
        <v>12</v>
      </c>
    </row>
    <row r="102" spans="2:11" ht="12.75">
      <c r="B102" s="100">
        <v>38790</v>
      </c>
      <c r="C102" s="2" t="s">
        <v>99</v>
      </c>
      <c r="D102" s="2"/>
      <c r="E102" s="15">
        <v>20</v>
      </c>
      <c r="G102" s="100">
        <v>38790</v>
      </c>
      <c r="H102" s="1" t="s">
        <v>233</v>
      </c>
      <c r="K102" s="12">
        <v>87.5</v>
      </c>
    </row>
    <row r="103" spans="2:11" ht="12.75">
      <c r="B103" s="100">
        <v>38799</v>
      </c>
      <c r="C103" s="2" t="s">
        <v>99</v>
      </c>
      <c r="D103" s="2"/>
      <c r="E103" s="15">
        <v>20</v>
      </c>
      <c r="H103" s="1" t="s">
        <v>234</v>
      </c>
      <c r="K103" s="12">
        <v>44</v>
      </c>
    </row>
    <row r="104" spans="1:11" ht="12.75">
      <c r="A104" s="2"/>
      <c r="B104" s="63" t="s">
        <v>109</v>
      </c>
      <c r="C104" s="63"/>
      <c r="D104" s="63"/>
      <c r="E104" s="25">
        <f>SUM(E99:E103)</f>
        <v>100</v>
      </c>
      <c r="G104" s="100">
        <v>38799</v>
      </c>
      <c r="H104" s="1" t="s">
        <v>235</v>
      </c>
      <c r="K104" s="12">
        <v>2.5</v>
      </c>
    </row>
    <row r="105" spans="1:11" ht="12.75">
      <c r="A105" s="2"/>
      <c r="B105" s="114"/>
      <c r="C105" s="114"/>
      <c r="D105" s="114"/>
      <c r="E105" s="10"/>
      <c r="H105" s="1" t="s">
        <v>236</v>
      </c>
      <c r="K105" s="12">
        <v>11</v>
      </c>
    </row>
    <row r="106" spans="1:11" ht="12.75">
      <c r="A106" s="1" t="s">
        <v>113</v>
      </c>
      <c r="B106" s="64"/>
      <c r="C106" s="64"/>
      <c r="D106" s="64"/>
      <c r="H106" s="1" t="s">
        <v>237</v>
      </c>
      <c r="K106" s="12">
        <v>2.4</v>
      </c>
    </row>
    <row r="107" spans="2:11" ht="12.75">
      <c r="B107" s="100">
        <v>38806</v>
      </c>
      <c r="C107" s="1" t="s">
        <v>99</v>
      </c>
      <c r="E107" s="12">
        <v>7</v>
      </c>
      <c r="H107" s="1" t="s">
        <v>238</v>
      </c>
      <c r="K107" s="12">
        <v>4</v>
      </c>
    </row>
    <row r="108" spans="2:11" ht="12.75">
      <c r="B108" s="63" t="s">
        <v>109</v>
      </c>
      <c r="C108" s="63"/>
      <c r="D108" s="63"/>
      <c r="E108" s="52">
        <f>SUM(E107:E107)</f>
        <v>7</v>
      </c>
      <c r="I108" s="63" t="s">
        <v>109</v>
      </c>
      <c r="J108" s="24"/>
      <c r="K108" s="52">
        <f>SUM(K95:K107)</f>
        <v>238.22</v>
      </c>
    </row>
    <row r="109" spans="2:11" ht="12.75">
      <c r="B109" s="114"/>
      <c r="C109" s="114"/>
      <c r="D109" s="114"/>
      <c r="E109" s="27"/>
      <c r="G109" s="1" t="s">
        <v>119</v>
      </c>
      <c r="K109" s="12"/>
    </row>
    <row r="110" spans="1:11" ht="12.75">
      <c r="A110" s="1" t="s">
        <v>117</v>
      </c>
      <c r="G110" s="100">
        <v>38807</v>
      </c>
      <c r="H110" s="1" t="s">
        <v>239</v>
      </c>
      <c r="K110" s="12">
        <v>695.52</v>
      </c>
    </row>
    <row r="111" spans="2:11" ht="12.75">
      <c r="B111" s="100">
        <v>38807</v>
      </c>
      <c r="C111" s="1" t="s">
        <v>99</v>
      </c>
      <c r="E111" s="12">
        <v>12.66</v>
      </c>
      <c r="I111" s="63" t="s">
        <v>109</v>
      </c>
      <c r="J111" s="24"/>
      <c r="K111" s="52">
        <f>SUM(K110)</f>
        <v>695.52</v>
      </c>
    </row>
    <row r="112" spans="2:11" ht="12.75">
      <c r="B112" s="63" t="s">
        <v>109</v>
      </c>
      <c r="C112" s="63"/>
      <c r="D112" s="63"/>
      <c r="E112" s="52">
        <f>SUM(E111:E111)</f>
        <v>12.66</v>
      </c>
      <c r="G112" s="1" t="s">
        <v>121</v>
      </c>
      <c r="H112" s="2"/>
      <c r="K112" s="15"/>
    </row>
    <row r="113" spans="2:11" ht="12.75">
      <c r="B113" s="114"/>
      <c r="C113" s="114"/>
      <c r="D113" s="114"/>
      <c r="E113" s="27"/>
      <c r="I113" s="63" t="s">
        <v>109</v>
      </c>
      <c r="J113" s="24"/>
      <c r="K113" s="52">
        <f>SUM(K112:K112)</f>
        <v>0</v>
      </c>
    </row>
    <row r="114" spans="1:11" ht="12.75">
      <c r="A114" s="1" t="s">
        <v>240</v>
      </c>
      <c r="H114" s="64"/>
      <c r="K114" s="27"/>
    </row>
    <row r="115" spans="2:11" ht="12.75">
      <c r="B115" s="100">
        <v>38786</v>
      </c>
      <c r="C115" s="1" t="s">
        <v>99</v>
      </c>
      <c r="E115" s="12">
        <v>9.5</v>
      </c>
      <c r="H115" s="65" t="s">
        <v>125</v>
      </c>
      <c r="I115" s="24"/>
      <c r="J115" s="24"/>
      <c r="K115" s="31">
        <f>K108+K111+K113</f>
        <v>933.74</v>
      </c>
    </row>
    <row r="116" spans="2:5" ht="12.75">
      <c r="B116" s="63" t="s">
        <v>109</v>
      </c>
      <c r="C116" s="63"/>
      <c r="D116" s="63"/>
      <c r="E116" s="52">
        <f>SUM(E115)</f>
        <v>9.5</v>
      </c>
    </row>
    <row r="117" spans="5:7" ht="12.75">
      <c r="E117" s="12"/>
      <c r="G117" s="39" t="s">
        <v>127</v>
      </c>
    </row>
    <row r="118" spans="2:11" ht="12.75">
      <c r="B118" s="30" t="s">
        <v>122</v>
      </c>
      <c r="C118" s="30"/>
      <c r="D118" s="30"/>
      <c r="E118" s="31">
        <f>E96+E104+E108+E112+E116</f>
        <v>249.66</v>
      </c>
      <c r="G118" s="102">
        <v>38777</v>
      </c>
      <c r="H118" s="2" t="s">
        <v>241</v>
      </c>
      <c r="K118" s="15">
        <v>99.52</v>
      </c>
    </row>
    <row r="120" spans="1:11" ht="12.75">
      <c r="A120" s="39" t="s">
        <v>123</v>
      </c>
      <c r="H120" s="65" t="s">
        <v>129</v>
      </c>
      <c r="I120" s="24"/>
      <c r="J120" s="24"/>
      <c r="K120" s="31">
        <f>SUM(K118:K118)</f>
        <v>99.52</v>
      </c>
    </row>
    <row r="121" spans="2:5" ht="12.75">
      <c r="B121" s="102">
        <v>38770</v>
      </c>
      <c r="C121" s="1" t="s">
        <v>242</v>
      </c>
      <c r="E121" s="12">
        <v>1.05</v>
      </c>
    </row>
    <row r="122" spans="2:7" ht="12.75">
      <c r="B122" s="102">
        <v>38770</v>
      </c>
      <c r="C122" s="1" t="s">
        <v>126</v>
      </c>
      <c r="E122" s="12">
        <v>2.5</v>
      </c>
      <c r="G122" s="11" t="s">
        <v>131</v>
      </c>
    </row>
    <row r="123" spans="2:11" ht="12.75">
      <c r="B123" s="102">
        <v>38770</v>
      </c>
      <c r="C123" s="1" t="s">
        <v>126</v>
      </c>
      <c r="E123" s="12">
        <v>2.5</v>
      </c>
      <c r="G123" s="100">
        <v>38807</v>
      </c>
      <c r="K123" s="12">
        <v>83</v>
      </c>
    </row>
    <row r="124" spans="2:11" ht="12.75">
      <c r="B124" s="102">
        <v>38776</v>
      </c>
      <c r="C124" s="1" t="s">
        <v>124</v>
      </c>
      <c r="E124" s="12">
        <v>2.5</v>
      </c>
      <c r="K124" s="12"/>
    </row>
    <row r="125" spans="2:11" ht="12.75">
      <c r="B125" s="102">
        <v>38777</v>
      </c>
      <c r="C125" s="1" t="s">
        <v>130</v>
      </c>
      <c r="E125" s="12">
        <v>1.1</v>
      </c>
      <c r="G125" s="62"/>
      <c r="H125" s="2"/>
      <c r="K125" s="12"/>
    </row>
    <row r="126" spans="2:11" ht="12.75">
      <c r="B126" s="102">
        <v>38778</v>
      </c>
      <c r="C126" s="1" t="s">
        <v>126</v>
      </c>
      <c r="E126" s="12">
        <v>2.5</v>
      </c>
      <c r="H126" s="65" t="s">
        <v>134</v>
      </c>
      <c r="I126" s="24"/>
      <c r="J126" s="24"/>
      <c r="K126" s="31">
        <f>SUM(K123:K124)</f>
        <v>83</v>
      </c>
    </row>
    <row r="127" spans="2:5" ht="12.75">
      <c r="B127" s="102">
        <v>38778</v>
      </c>
      <c r="C127" s="1" t="s">
        <v>124</v>
      </c>
      <c r="E127" s="12">
        <v>2.5</v>
      </c>
    </row>
    <row r="128" spans="2:7" ht="12.75">
      <c r="B128" s="102">
        <v>38779</v>
      </c>
      <c r="C128" s="1" t="s">
        <v>124</v>
      </c>
      <c r="E128" s="12">
        <v>2.5</v>
      </c>
      <c r="G128" s="39" t="s">
        <v>135</v>
      </c>
    </row>
    <row r="129" spans="2:11" ht="12.75">
      <c r="B129" s="102">
        <v>38784</v>
      </c>
      <c r="C129" s="1" t="s">
        <v>124</v>
      </c>
      <c r="E129" s="12">
        <v>2.5</v>
      </c>
      <c r="G129" s="100">
        <v>38778</v>
      </c>
      <c r="H129" s="1" t="s">
        <v>243</v>
      </c>
      <c r="K129" s="12">
        <v>9.67</v>
      </c>
    </row>
    <row r="130" spans="2:11" ht="12.75">
      <c r="B130" s="102">
        <v>38785</v>
      </c>
      <c r="C130" s="1" t="s">
        <v>130</v>
      </c>
      <c r="E130" s="12">
        <v>1.1</v>
      </c>
      <c r="G130" s="100">
        <v>38784</v>
      </c>
      <c r="H130" s="1" t="s">
        <v>244</v>
      </c>
      <c r="K130" s="12">
        <v>21.5</v>
      </c>
    </row>
    <row r="131" spans="2:11" ht="12.75">
      <c r="B131" s="102">
        <v>38785</v>
      </c>
      <c r="C131" s="1" t="s">
        <v>126</v>
      </c>
      <c r="E131" s="12">
        <v>2.5</v>
      </c>
      <c r="H131" s="1" t="s">
        <v>245</v>
      </c>
      <c r="K131" s="12">
        <v>5.6</v>
      </c>
    </row>
    <row r="132" spans="2:11" ht="12.75">
      <c r="B132" s="102">
        <v>38786</v>
      </c>
      <c r="C132" s="1" t="s">
        <v>126</v>
      </c>
      <c r="E132" s="12">
        <v>2.5</v>
      </c>
      <c r="G132" s="100">
        <v>38784</v>
      </c>
      <c r="H132" s="1" t="s">
        <v>246</v>
      </c>
      <c r="K132" s="12">
        <v>5.34</v>
      </c>
    </row>
    <row r="133" spans="2:11" ht="12.75">
      <c r="B133" s="102">
        <v>38790</v>
      </c>
      <c r="C133" s="1" t="s">
        <v>126</v>
      </c>
      <c r="E133" s="12">
        <v>2.5</v>
      </c>
      <c r="G133" s="100">
        <v>38790</v>
      </c>
      <c r="H133" s="1" t="s">
        <v>247</v>
      </c>
      <c r="K133" s="12">
        <v>4</v>
      </c>
    </row>
    <row r="134" spans="2:11" ht="12.75">
      <c r="B134" s="102">
        <v>38791</v>
      </c>
      <c r="C134" s="1" t="s">
        <v>130</v>
      </c>
      <c r="E134" s="12">
        <v>1.1</v>
      </c>
      <c r="G134" s="100">
        <v>38793</v>
      </c>
      <c r="H134" s="1" t="s">
        <v>248</v>
      </c>
      <c r="K134" s="12">
        <v>10.09</v>
      </c>
    </row>
    <row r="135" spans="2:11" ht="12.75">
      <c r="B135" s="102">
        <v>38792</v>
      </c>
      <c r="C135" s="1" t="s">
        <v>133</v>
      </c>
      <c r="E135" s="12">
        <v>1.1</v>
      </c>
      <c r="G135" s="100">
        <v>38799</v>
      </c>
      <c r="H135" s="1" t="s">
        <v>203</v>
      </c>
      <c r="K135" s="12">
        <v>2.44</v>
      </c>
    </row>
    <row r="136" spans="2:11" ht="12.75">
      <c r="B136" s="102">
        <v>38792</v>
      </c>
      <c r="C136" s="1" t="s">
        <v>126</v>
      </c>
      <c r="E136" s="12">
        <v>2.5</v>
      </c>
      <c r="G136" s="100">
        <v>38800</v>
      </c>
      <c r="H136" s="1" t="s">
        <v>249</v>
      </c>
      <c r="K136" s="12">
        <v>7.55</v>
      </c>
    </row>
    <row r="137" spans="2:11" ht="12.75">
      <c r="B137" s="102">
        <v>38792</v>
      </c>
      <c r="C137" s="1" t="s">
        <v>250</v>
      </c>
      <c r="E137" s="12">
        <v>3.25</v>
      </c>
      <c r="H137" s="65" t="s">
        <v>144</v>
      </c>
      <c r="I137" s="24"/>
      <c r="J137" s="24"/>
      <c r="K137" s="31">
        <f>SUM(K129:K136)</f>
        <v>66.19</v>
      </c>
    </row>
    <row r="138" spans="2:5" ht="12.75">
      <c r="B138" s="102">
        <v>38797</v>
      </c>
      <c r="C138" s="1" t="s">
        <v>133</v>
      </c>
      <c r="E138" s="12">
        <v>1.1</v>
      </c>
    </row>
    <row r="139" spans="2:7" ht="12.75">
      <c r="B139" s="102">
        <v>38799</v>
      </c>
      <c r="C139" s="1" t="s">
        <v>126</v>
      </c>
      <c r="E139" s="12">
        <v>2.5</v>
      </c>
      <c r="G139" s="2" t="s">
        <v>145</v>
      </c>
    </row>
    <row r="140" spans="2:7" ht="12.75">
      <c r="B140" s="102">
        <v>38800</v>
      </c>
      <c r="C140" s="1" t="s">
        <v>130</v>
      </c>
      <c r="E140" s="12">
        <v>1.1</v>
      </c>
      <c r="G140" s="2" t="s">
        <v>206</v>
      </c>
    </row>
    <row r="141" spans="2:7" ht="12.75">
      <c r="B141" s="102">
        <v>38804</v>
      </c>
      <c r="C141" s="1" t="s">
        <v>126</v>
      </c>
      <c r="E141" s="12">
        <v>2.5</v>
      </c>
      <c r="G141" s="2"/>
    </row>
    <row r="142" spans="2:13" ht="12.75">
      <c r="B142" s="102">
        <v>38805</v>
      </c>
      <c r="C142" s="1" t="s">
        <v>126</v>
      </c>
      <c r="E142" s="12">
        <v>2.5</v>
      </c>
      <c r="G142" s="33"/>
      <c r="H142" s="33"/>
      <c r="I142" s="33"/>
      <c r="J142" s="33"/>
      <c r="K142" s="33"/>
      <c r="L142" s="33"/>
      <c r="M142" s="33"/>
    </row>
    <row r="143" spans="2:13" ht="12.75">
      <c r="B143" s="102">
        <v>38806</v>
      </c>
      <c r="C143" s="1" t="s">
        <v>126</v>
      </c>
      <c r="E143" s="12">
        <v>2.5</v>
      </c>
      <c r="G143" s="33"/>
      <c r="H143" s="33"/>
      <c r="I143" s="33"/>
      <c r="J143" s="33"/>
      <c r="K143" s="33"/>
      <c r="L143" s="33"/>
      <c r="M143" s="33"/>
    </row>
    <row r="144" spans="2:13" ht="12.75">
      <c r="B144" s="102">
        <v>38806</v>
      </c>
      <c r="C144" s="1" t="s">
        <v>126</v>
      </c>
      <c r="E144" s="12">
        <v>2.5</v>
      </c>
      <c r="G144" s="33"/>
      <c r="H144" s="33"/>
      <c r="I144" s="33"/>
      <c r="J144" s="33"/>
      <c r="K144" s="33"/>
      <c r="L144" s="33"/>
      <c r="M144" s="33"/>
    </row>
    <row r="145" spans="2:13" ht="12.75">
      <c r="B145" s="102">
        <v>38786</v>
      </c>
      <c r="C145" s="1" t="s">
        <v>124</v>
      </c>
      <c r="E145" s="12">
        <v>2.5</v>
      </c>
      <c r="G145" s="33"/>
      <c r="H145" s="33"/>
      <c r="I145" s="33"/>
      <c r="J145" s="33"/>
      <c r="K145" s="33"/>
      <c r="L145" s="33"/>
      <c r="M145" s="33"/>
    </row>
    <row r="146" spans="2:13" ht="12.75">
      <c r="B146" s="102">
        <v>38799</v>
      </c>
      <c r="C146" s="1" t="s">
        <v>124</v>
      </c>
      <c r="E146" s="12">
        <v>2.5</v>
      </c>
      <c r="G146" s="33"/>
      <c r="H146" s="33"/>
      <c r="I146" s="33"/>
      <c r="J146" s="33"/>
      <c r="K146" s="33"/>
      <c r="L146" s="33"/>
      <c r="M146" s="33"/>
    </row>
    <row r="147" spans="2:13" ht="12.75">
      <c r="B147" s="102">
        <v>38804</v>
      </c>
      <c r="C147" s="1" t="s">
        <v>124</v>
      </c>
      <c r="E147" s="12">
        <v>2.5</v>
      </c>
      <c r="G147" s="33"/>
      <c r="H147" s="33"/>
      <c r="I147" s="33"/>
      <c r="J147" s="33"/>
      <c r="K147" s="33"/>
      <c r="L147" s="33"/>
      <c r="M147" s="33"/>
    </row>
    <row r="148" spans="2:13" ht="12.75">
      <c r="B148" s="102">
        <v>38805</v>
      </c>
      <c r="C148" s="1" t="s">
        <v>124</v>
      </c>
      <c r="E148" s="12">
        <v>2.5</v>
      </c>
      <c r="G148" s="33"/>
      <c r="H148" s="33"/>
      <c r="I148" s="33"/>
      <c r="J148" s="33"/>
      <c r="K148" s="33"/>
      <c r="L148" s="33"/>
      <c r="M148" s="33"/>
    </row>
    <row r="149" spans="2:13" ht="12.75">
      <c r="B149" s="102">
        <v>38807</v>
      </c>
      <c r="C149" s="1" t="s">
        <v>124</v>
      </c>
      <c r="E149" s="12">
        <v>2.5</v>
      </c>
      <c r="G149" s="33"/>
      <c r="H149" s="33"/>
      <c r="I149" s="33"/>
      <c r="J149" s="33"/>
      <c r="K149" s="33"/>
      <c r="L149" s="33"/>
      <c r="M149" s="33"/>
    </row>
    <row r="150" spans="2:13" ht="12.75">
      <c r="B150" s="30" t="s">
        <v>150</v>
      </c>
      <c r="C150" s="30"/>
      <c r="D150" s="30"/>
      <c r="E150" s="31">
        <f>SUM(E121:E149)</f>
        <v>63.400000000000006</v>
      </c>
      <c r="G150" s="33"/>
      <c r="H150" s="33"/>
      <c r="I150" s="33"/>
      <c r="J150" s="33"/>
      <c r="K150" s="33"/>
      <c r="L150" s="33"/>
      <c r="M150" s="33"/>
    </row>
    <row r="151" spans="2:13" ht="12.75">
      <c r="B151" s="38"/>
      <c r="C151" s="38"/>
      <c r="D151" s="38"/>
      <c r="E151" s="35"/>
      <c r="G151" s="33"/>
      <c r="H151" s="33"/>
      <c r="I151" s="33"/>
      <c r="J151" s="33"/>
      <c r="K151" s="33"/>
      <c r="L151" s="33"/>
      <c r="M151" s="33"/>
    </row>
    <row r="152" spans="2:13" ht="12.75">
      <c r="B152" s="38"/>
      <c r="C152" s="38"/>
      <c r="D152" s="38"/>
      <c r="E152" s="35"/>
      <c r="G152" s="33"/>
      <c r="H152" s="33"/>
      <c r="I152" s="33"/>
      <c r="J152" s="33"/>
      <c r="K152" s="33"/>
      <c r="L152" s="33"/>
      <c r="M152" s="33"/>
    </row>
    <row r="153" spans="2:13" ht="12.75">
      <c r="B153" s="38"/>
      <c r="C153" s="38"/>
      <c r="D153" s="38"/>
      <c r="E153" s="35"/>
      <c r="G153" s="33"/>
      <c r="H153" s="33"/>
      <c r="I153" s="33"/>
      <c r="J153" s="33"/>
      <c r="K153" s="33"/>
      <c r="L153" s="33"/>
      <c r="M153" s="33"/>
    </row>
    <row r="154" spans="2:13" ht="12.75">
      <c r="B154" s="38"/>
      <c r="C154" s="38"/>
      <c r="D154" s="38"/>
      <c r="E154" s="35"/>
      <c r="G154" s="33"/>
      <c r="H154" s="33"/>
      <c r="I154" s="33"/>
      <c r="J154" s="33"/>
      <c r="K154" s="33"/>
      <c r="L154" s="33"/>
      <c r="M154" s="33"/>
    </row>
    <row r="155" spans="2:13" ht="12.75">
      <c r="B155" s="38"/>
      <c r="C155" s="38"/>
      <c r="D155" s="38"/>
      <c r="E155" s="35"/>
      <c r="G155" s="33"/>
      <c r="H155" s="33"/>
      <c r="I155" s="33"/>
      <c r="J155" s="33"/>
      <c r="K155" s="33"/>
      <c r="L155" s="33"/>
      <c r="M155" s="33"/>
    </row>
    <row r="156" spans="2:13" ht="12.75">
      <c r="B156" s="38"/>
      <c r="C156" s="38"/>
      <c r="D156" s="38"/>
      <c r="E156" s="35"/>
      <c r="G156" s="33"/>
      <c r="H156" s="33"/>
      <c r="I156" s="33"/>
      <c r="J156" s="33"/>
      <c r="K156" s="33"/>
      <c r="L156" s="33"/>
      <c r="M156" s="33"/>
    </row>
    <row r="157" spans="2:13" ht="12.75">
      <c r="B157" s="38"/>
      <c r="C157" s="38"/>
      <c r="D157" s="38"/>
      <c r="E157" s="35"/>
      <c r="G157" s="33"/>
      <c r="H157" s="33"/>
      <c r="I157" s="33"/>
      <c r="J157" s="33"/>
      <c r="K157" s="33"/>
      <c r="L157" s="33"/>
      <c r="M157" s="33"/>
    </row>
    <row r="158" spans="2:13" ht="12.75">
      <c r="B158" s="38"/>
      <c r="C158" s="38"/>
      <c r="D158" s="38"/>
      <c r="E158" s="35"/>
      <c r="G158" s="33"/>
      <c r="H158" s="33"/>
      <c r="I158" s="33"/>
      <c r="J158" s="33"/>
      <c r="K158" s="33"/>
      <c r="L158" s="33"/>
      <c r="M158" s="33"/>
    </row>
    <row r="159" spans="2:13" ht="12.75">
      <c r="B159" s="38"/>
      <c r="C159" s="38"/>
      <c r="D159" s="38"/>
      <c r="E159" s="35"/>
      <c r="G159" s="33"/>
      <c r="H159" s="33"/>
      <c r="I159" s="33"/>
      <c r="J159" s="33"/>
      <c r="K159" s="33"/>
      <c r="L159" s="33"/>
      <c r="M159" s="33"/>
    </row>
    <row r="160" spans="2:13" ht="12.75">
      <c r="B160" s="38"/>
      <c r="C160" s="38"/>
      <c r="D160" s="38"/>
      <c r="E160" s="35"/>
      <c r="G160" s="33"/>
      <c r="H160" s="33"/>
      <c r="I160" s="33"/>
      <c r="J160" s="33"/>
      <c r="K160" s="33"/>
      <c r="L160" s="33"/>
      <c r="M160" s="33"/>
    </row>
    <row r="161" spans="2:13" ht="12.75">
      <c r="B161" s="38"/>
      <c r="C161" s="38"/>
      <c r="D161" s="38"/>
      <c r="E161" s="35"/>
      <c r="G161" s="33"/>
      <c r="H161" s="33"/>
      <c r="I161" s="33"/>
      <c r="J161" s="33"/>
      <c r="K161" s="33"/>
      <c r="L161" s="33"/>
      <c r="M161" s="33"/>
    </row>
    <row r="162" spans="2:13" ht="12.75">
      <c r="B162" s="38"/>
      <c r="C162" s="38"/>
      <c r="D162" s="38"/>
      <c r="E162" s="35"/>
      <c r="G162" s="33"/>
      <c r="H162" s="33"/>
      <c r="I162" s="33"/>
      <c r="J162" s="33"/>
      <c r="K162" s="33"/>
      <c r="L162" s="33"/>
      <c r="M162" s="33"/>
    </row>
    <row r="163" spans="2:13" ht="12.75">
      <c r="B163" s="38"/>
      <c r="C163" s="38"/>
      <c r="D163" s="38"/>
      <c r="E163" s="35"/>
      <c r="G163" s="33"/>
      <c r="H163" s="33"/>
      <c r="I163" s="33"/>
      <c r="J163" s="33"/>
      <c r="K163" s="33"/>
      <c r="L163" s="33"/>
      <c r="M163" s="33"/>
    </row>
    <row r="164" spans="2:13" ht="12.75">
      <c r="B164" s="38"/>
      <c r="C164" s="38"/>
      <c r="D164" s="38"/>
      <c r="E164" s="35"/>
      <c r="G164" s="33"/>
      <c r="H164" s="33"/>
      <c r="I164" s="33"/>
      <c r="J164" s="33"/>
      <c r="K164" s="33"/>
      <c r="L164" s="33"/>
      <c r="M164" s="33"/>
    </row>
    <row r="165" spans="2:13" ht="12.75">
      <c r="B165" s="38"/>
      <c r="C165" s="38"/>
      <c r="D165" s="38"/>
      <c r="E165" s="35"/>
      <c r="G165" s="33"/>
      <c r="H165" s="33"/>
      <c r="I165" s="33"/>
      <c r="J165" s="33"/>
      <c r="K165" s="33"/>
      <c r="L165" s="33"/>
      <c r="M165" s="33"/>
    </row>
    <row r="166" spans="2:13" ht="12.75">
      <c r="B166" s="38"/>
      <c r="C166" s="38"/>
      <c r="D166" s="38"/>
      <c r="E166" s="35"/>
      <c r="G166" s="33"/>
      <c r="H166" s="33"/>
      <c r="I166" s="33"/>
      <c r="J166" s="33"/>
      <c r="K166" s="33"/>
      <c r="L166" s="33"/>
      <c r="M166" s="33"/>
    </row>
    <row r="167" spans="2:13" ht="12.75">
      <c r="B167" s="38"/>
      <c r="C167" s="38"/>
      <c r="D167" s="38"/>
      <c r="E167" s="35"/>
      <c r="G167" s="33"/>
      <c r="H167" s="33"/>
      <c r="I167" s="33"/>
      <c r="J167" s="33"/>
      <c r="K167" s="33"/>
      <c r="L167" s="33"/>
      <c r="M167" s="33"/>
    </row>
    <row r="168" spans="2:7" ht="18">
      <c r="B168" s="2"/>
      <c r="E168" s="12"/>
      <c r="G168" s="3" t="s">
        <v>220</v>
      </c>
    </row>
    <row r="169" spans="2:9" ht="15">
      <c r="B169" s="66" t="s">
        <v>151</v>
      </c>
      <c r="C169" s="61"/>
      <c r="D169" s="61"/>
      <c r="E169" s="67"/>
      <c r="F169" s="67"/>
      <c r="G169" s="61"/>
      <c r="H169" s="61"/>
      <c r="I169" s="61"/>
    </row>
    <row r="170" spans="2:9" ht="15">
      <c r="B170" s="68"/>
      <c r="C170" s="61"/>
      <c r="D170" s="61"/>
      <c r="E170" s="67"/>
      <c r="F170" s="67"/>
      <c r="G170" s="61"/>
      <c r="H170" s="61"/>
      <c r="I170" s="61"/>
    </row>
    <row r="171" spans="2:9" ht="15">
      <c r="B171" s="61"/>
      <c r="C171" s="61"/>
      <c r="D171" s="61"/>
      <c r="E171" s="61"/>
      <c r="F171" s="61"/>
      <c r="G171" s="61"/>
      <c r="H171" s="61"/>
      <c r="I171" s="61"/>
    </row>
    <row r="172" spans="2:9" ht="15">
      <c r="B172" s="61" t="s">
        <v>3</v>
      </c>
      <c r="C172" s="61"/>
      <c r="D172" s="61"/>
      <c r="E172" s="61"/>
      <c r="F172" s="61"/>
      <c r="G172" s="61"/>
      <c r="H172" s="61"/>
      <c r="I172" s="61"/>
    </row>
    <row r="173" spans="2:9" ht="15">
      <c r="B173" s="61" t="s">
        <v>5</v>
      </c>
      <c r="C173" s="61"/>
      <c r="D173" s="61"/>
      <c r="E173" s="60"/>
      <c r="G173" s="69">
        <f>F20</f>
        <v>5210</v>
      </c>
      <c r="H173" s="70"/>
      <c r="I173" s="61"/>
    </row>
    <row r="174" spans="2:9" ht="15">
      <c r="B174" s="61" t="s">
        <v>27</v>
      </c>
      <c r="C174" s="61"/>
      <c r="D174" s="61"/>
      <c r="E174" s="60"/>
      <c r="G174" s="71">
        <f>F25</f>
        <v>176</v>
      </c>
      <c r="H174" s="69">
        <f>SUM(G173:G174)</f>
        <v>5386</v>
      </c>
      <c r="I174" s="61"/>
    </row>
    <row r="175" spans="2:9" ht="15">
      <c r="B175" s="61"/>
      <c r="C175" s="61"/>
      <c r="D175" s="61"/>
      <c r="E175" s="60"/>
      <c r="G175" s="72"/>
      <c r="H175" s="70"/>
      <c r="I175" s="61"/>
    </row>
    <row r="176" spans="2:9" ht="15">
      <c r="B176" s="61" t="s">
        <v>33</v>
      </c>
      <c r="C176" s="61"/>
      <c r="D176" s="61"/>
      <c r="E176" s="60"/>
      <c r="G176" s="72"/>
      <c r="H176" s="70"/>
      <c r="I176" s="61"/>
    </row>
    <row r="177" spans="2:9" ht="15">
      <c r="B177" s="61" t="s">
        <v>218</v>
      </c>
      <c r="C177" s="61"/>
      <c r="D177" s="61"/>
      <c r="E177" s="60"/>
      <c r="G177" s="70"/>
      <c r="H177" s="69">
        <f>F32</f>
        <v>0</v>
      </c>
      <c r="I177" s="61"/>
    </row>
    <row r="178" spans="2:9" ht="15">
      <c r="B178" s="61"/>
      <c r="C178" s="61"/>
      <c r="D178" s="61"/>
      <c r="E178" s="60"/>
      <c r="G178" s="69"/>
      <c r="H178" s="70"/>
      <c r="I178" s="61"/>
    </row>
    <row r="179" spans="2:9" ht="15.75">
      <c r="B179" s="73"/>
      <c r="C179" s="74" t="s">
        <v>153</v>
      </c>
      <c r="D179" s="74"/>
      <c r="E179" s="73"/>
      <c r="F179" s="24"/>
      <c r="G179" s="75"/>
      <c r="H179" s="76">
        <f>H174+H177</f>
        <v>5386</v>
      </c>
      <c r="I179" s="61"/>
    </row>
    <row r="180" spans="2:9" ht="15.75">
      <c r="B180" s="61"/>
      <c r="C180" s="77"/>
      <c r="D180" s="77"/>
      <c r="E180" s="60"/>
      <c r="F180" s="60"/>
      <c r="G180" s="77"/>
      <c r="H180" s="61"/>
      <c r="I180" s="61"/>
    </row>
    <row r="181" spans="2:9" ht="15.75">
      <c r="B181" s="60" t="s">
        <v>39</v>
      </c>
      <c r="C181" s="61"/>
      <c r="D181" s="61"/>
      <c r="E181" s="60"/>
      <c r="F181" s="60"/>
      <c r="G181" s="77"/>
      <c r="H181" s="61"/>
      <c r="I181" s="78"/>
    </row>
    <row r="182" spans="2:9" ht="15">
      <c r="B182" s="61" t="s">
        <v>154</v>
      </c>
      <c r="C182" s="60"/>
      <c r="D182" s="60"/>
      <c r="E182" s="60"/>
      <c r="F182" s="69">
        <f>F45</f>
        <v>2850</v>
      </c>
      <c r="G182" s="70"/>
      <c r="H182" s="70"/>
      <c r="I182" s="79"/>
    </row>
    <row r="183" spans="2:9" ht="15">
      <c r="B183" s="61" t="s">
        <v>155</v>
      </c>
      <c r="C183" s="60"/>
      <c r="D183" s="60"/>
      <c r="E183" s="60"/>
      <c r="F183" s="69">
        <f>F51</f>
        <v>313.06</v>
      </c>
      <c r="G183" s="70"/>
      <c r="H183" s="70"/>
      <c r="I183" s="61"/>
    </row>
    <row r="184" spans="2:9" ht="15">
      <c r="B184" s="61" t="s">
        <v>96</v>
      </c>
      <c r="C184" s="60"/>
      <c r="D184" s="60"/>
      <c r="E184" s="60"/>
      <c r="F184" s="69">
        <f>F56</f>
        <v>294.14</v>
      </c>
      <c r="G184" s="70"/>
      <c r="H184" s="70"/>
      <c r="I184" s="61"/>
    </row>
    <row r="185" spans="2:9" ht="15">
      <c r="B185" s="80" t="s">
        <v>102</v>
      </c>
      <c r="C185" s="60"/>
      <c r="D185" s="60"/>
      <c r="E185" s="60"/>
      <c r="F185" s="69">
        <f>F63</f>
        <v>933.74</v>
      </c>
      <c r="G185" s="70"/>
      <c r="H185" s="70"/>
      <c r="I185" s="61"/>
    </row>
    <row r="186" spans="2:9" ht="15">
      <c r="B186" s="61" t="s">
        <v>156</v>
      </c>
      <c r="C186" s="60"/>
      <c r="D186" s="60"/>
      <c r="E186" s="60"/>
      <c r="F186" s="69">
        <f>F67</f>
        <v>99.52</v>
      </c>
      <c r="G186" s="70"/>
      <c r="H186" s="70"/>
      <c r="I186" s="61"/>
    </row>
    <row r="187" spans="2:9" ht="15">
      <c r="B187" s="61" t="s">
        <v>157</v>
      </c>
      <c r="C187" s="60"/>
      <c r="D187" s="60"/>
      <c r="E187" s="60"/>
      <c r="F187" s="69">
        <f>F71</f>
        <v>83</v>
      </c>
      <c r="G187" s="70"/>
      <c r="H187" s="70"/>
      <c r="I187" s="61"/>
    </row>
    <row r="188" spans="2:9" ht="15">
      <c r="B188" s="61" t="s">
        <v>158</v>
      </c>
      <c r="C188" s="61"/>
      <c r="D188" s="61"/>
      <c r="E188" s="60"/>
      <c r="F188" s="71">
        <f>F75</f>
        <v>66.19</v>
      </c>
      <c r="G188" s="70"/>
      <c r="H188" s="70"/>
      <c r="I188" s="61"/>
    </row>
    <row r="189" spans="2:9" ht="15">
      <c r="B189" s="61"/>
      <c r="C189" s="61"/>
      <c r="D189" s="61"/>
      <c r="E189" s="60"/>
      <c r="F189" s="69"/>
      <c r="G189" s="70"/>
      <c r="H189" s="70"/>
      <c r="I189" s="61"/>
    </row>
    <row r="190" spans="2:9" ht="15.75">
      <c r="B190" s="73"/>
      <c r="C190" s="74" t="s">
        <v>159</v>
      </c>
      <c r="D190" s="74"/>
      <c r="E190" s="73"/>
      <c r="F190" s="75"/>
      <c r="G190" s="75"/>
      <c r="H190" s="76">
        <f>F182+F183+F184+F185+F186+F187+F188</f>
        <v>4639.65</v>
      </c>
      <c r="I190" s="61"/>
    </row>
    <row r="191" spans="2:9" ht="15">
      <c r="B191" s="60"/>
      <c r="C191" s="60"/>
      <c r="D191" s="60"/>
      <c r="E191" s="60"/>
      <c r="F191" s="69"/>
      <c r="G191" s="70"/>
      <c r="H191" s="69"/>
      <c r="I191" s="61"/>
    </row>
    <row r="192" spans="2:9" ht="15.75">
      <c r="B192" s="81"/>
      <c r="C192" s="81" t="s">
        <v>93</v>
      </c>
      <c r="D192" s="81"/>
      <c r="E192" s="74"/>
      <c r="F192" s="82"/>
      <c r="G192" s="75"/>
      <c r="H192" s="76">
        <f>H179-H190</f>
        <v>746.3500000000004</v>
      </c>
      <c r="I192" s="61"/>
    </row>
    <row r="193" spans="2:9" ht="15.75">
      <c r="B193" s="61"/>
      <c r="C193" s="61"/>
      <c r="D193" s="61"/>
      <c r="E193" s="77"/>
      <c r="F193" s="61"/>
      <c r="G193" s="61"/>
      <c r="H193" s="61"/>
      <c r="I193" s="61"/>
    </row>
    <row r="194" spans="2:9" ht="16.5" thickBot="1">
      <c r="B194" s="83"/>
      <c r="C194" s="84"/>
      <c r="D194" s="84"/>
      <c r="E194" s="83"/>
      <c r="F194" s="83"/>
      <c r="G194" s="84"/>
      <c r="H194" s="83"/>
      <c r="I194" s="83"/>
    </row>
    <row r="195" spans="2:9" ht="15.75">
      <c r="B195" s="85"/>
      <c r="C195" s="86"/>
      <c r="D195" s="86"/>
      <c r="E195" s="85"/>
      <c r="F195" s="85"/>
      <c r="G195" s="86"/>
      <c r="H195" s="85"/>
      <c r="I195" s="85"/>
    </row>
    <row r="196" spans="2:9" ht="15.75">
      <c r="B196" s="85"/>
      <c r="C196" s="86"/>
      <c r="D196" s="86"/>
      <c r="E196" s="85"/>
      <c r="F196" s="85"/>
      <c r="G196" s="86"/>
      <c r="H196" s="85"/>
      <c r="I196" s="85"/>
    </row>
    <row r="197" spans="2:9" ht="15">
      <c r="B197" s="61"/>
      <c r="C197" s="61"/>
      <c r="D197" s="61"/>
      <c r="E197" s="61"/>
      <c r="F197" s="61"/>
      <c r="G197" s="61"/>
      <c r="H197" s="61"/>
      <c r="I197" s="61"/>
    </row>
    <row r="198" spans="2:9" ht="15">
      <c r="B198" s="87" t="s">
        <v>160</v>
      </c>
      <c r="C198" s="61"/>
      <c r="D198" s="61"/>
      <c r="E198" s="88"/>
      <c r="F198" s="88"/>
      <c r="G198" s="61"/>
      <c r="H198" s="61"/>
      <c r="I198" s="61"/>
    </row>
    <row r="199" spans="2:9" ht="15">
      <c r="B199" s="61"/>
      <c r="C199" s="61"/>
      <c r="D199" s="61"/>
      <c r="E199" s="61"/>
      <c r="F199" s="61"/>
      <c r="G199" s="61"/>
      <c r="H199" s="61"/>
      <c r="I199" s="61"/>
    </row>
    <row r="200" spans="2:9" ht="15.75">
      <c r="B200" s="73" t="s">
        <v>4</v>
      </c>
      <c r="C200" s="73"/>
      <c r="D200" s="73"/>
      <c r="E200" s="73"/>
      <c r="F200" s="75"/>
      <c r="G200" s="76">
        <f>N5</f>
        <v>5665.429999999999</v>
      </c>
      <c r="H200" s="85"/>
      <c r="I200" s="61"/>
    </row>
    <row r="201" spans="2:9" ht="15">
      <c r="B201" s="85"/>
      <c r="C201" s="60"/>
      <c r="D201" s="60"/>
      <c r="E201" s="61"/>
      <c r="F201" s="89"/>
      <c r="G201" s="90"/>
      <c r="H201" s="85"/>
      <c r="I201" s="61"/>
    </row>
    <row r="202" spans="2:9" ht="15">
      <c r="B202" s="91"/>
      <c r="C202" s="61" t="s">
        <v>161</v>
      </c>
      <c r="D202" s="61"/>
      <c r="E202" s="61"/>
      <c r="F202" s="70"/>
      <c r="G202" s="90">
        <f>H192</f>
        <v>746.3500000000004</v>
      </c>
      <c r="H202" s="85"/>
      <c r="I202" s="61"/>
    </row>
    <row r="203" spans="2:9" ht="15">
      <c r="B203" s="91"/>
      <c r="C203" s="61" t="s">
        <v>162</v>
      </c>
      <c r="D203" s="61"/>
      <c r="E203" s="61"/>
      <c r="F203" s="70"/>
      <c r="G203" s="90">
        <f>N28</f>
        <v>-440</v>
      </c>
      <c r="H203" s="85"/>
      <c r="I203" s="61"/>
    </row>
    <row r="204" spans="2:9" ht="15">
      <c r="B204" s="85"/>
      <c r="C204" s="61"/>
      <c r="D204" s="61"/>
      <c r="E204" s="61"/>
      <c r="F204" s="92"/>
      <c r="G204" s="89"/>
      <c r="H204" s="85"/>
      <c r="I204" s="61"/>
    </row>
    <row r="205" spans="2:9" ht="15.75">
      <c r="B205" s="73" t="s">
        <v>35</v>
      </c>
      <c r="C205" s="73"/>
      <c r="D205" s="73"/>
      <c r="E205" s="73"/>
      <c r="F205" s="75"/>
      <c r="G205" s="76">
        <f>SUM(G200:G203)</f>
        <v>5971.78</v>
      </c>
      <c r="H205" s="85"/>
      <c r="I205" s="61"/>
    </row>
    <row r="206" spans="2:9" ht="15.75">
      <c r="B206" s="85"/>
      <c r="C206" s="85"/>
      <c r="D206" s="85"/>
      <c r="E206" s="85"/>
      <c r="F206" s="89"/>
      <c r="G206" s="93"/>
      <c r="H206" s="61"/>
      <c r="I206" s="61"/>
    </row>
    <row r="207" spans="2:9" ht="16.5" thickBot="1">
      <c r="B207" s="83"/>
      <c r="C207" s="84"/>
      <c r="D207" s="84"/>
      <c r="E207" s="83"/>
      <c r="F207" s="83"/>
      <c r="G207" s="84"/>
      <c r="H207" s="83"/>
      <c r="I207" s="83"/>
    </row>
    <row r="208" spans="2:9" ht="15.75">
      <c r="B208" s="85"/>
      <c r="C208" s="86"/>
      <c r="D208" s="86"/>
      <c r="E208" s="85"/>
      <c r="F208" s="85"/>
      <c r="G208" s="86"/>
      <c r="H208" s="85"/>
      <c r="I208" s="85"/>
    </row>
    <row r="209" spans="2:9" ht="15.75">
      <c r="B209" s="85"/>
      <c r="C209" s="86"/>
      <c r="D209" s="86"/>
      <c r="E209" s="85"/>
      <c r="F209" s="85"/>
      <c r="G209" s="86"/>
      <c r="H209" s="85"/>
      <c r="I209" s="85"/>
    </row>
    <row r="210" spans="8:9" ht="15">
      <c r="H210" s="61"/>
      <c r="I210" s="61"/>
    </row>
    <row r="211" spans="2:9" ht="15">
      <c r="B211" s="87" t="s">
        <v>163</v>
      </c>
      <c r="C211" s="61"/>
      <c r="D211" s="61"/>
      <c r="E211" s="88"/>
      <c r="F211" s="88"/>
      <c r="G211" s="61"/>
      <c r="H211" s="61"/>
      <c r="I211" s="61"/>
    </row>
    <row r="212" spans="2:9" ht="15">
      <c r="B212" s="61"/>
      <c r="C212" s="61"/>
      <c r="D212" s="61"/>
      <c r="E212" s="61"/>
      <c r="F212" s="61"/>
      <c r="G212" s="61"/>
      <c r="H212" s="61"/>
      <c r="I212" s="61"/>
    </row>
    <row r="213" spans="2:7" ht="15.75">
      <c r="B213" s="73" t="s">
        <v>164</v>
      </c>
      <c r="C213" s="73"/>
      <c r="D213" s="73"/>
      <c r="E213" s="73"/>
      <c r="F213" s="75"/>
      <c r="G213" s="76">
        <f>K43</f>
        <v>13260</v>
      </c>
    </row>
    <row r="214" spans="2:7" ht="15">
      <c r="B214" s="85"/>
      <c r="C214" s="60"/>
      <c r="D214" s="60"/>
      <c r="E214" s="61"/>
      <c r="F214" s="89"/>
      <c r="G214" s="90"/>
    </row>
    <row r="215" spans="2:7" ht="15">
      <c r="B215" s="91"/>
      <c r="C215" s="61" t="s">
        <v>165</v>
      </c>
      <c r="D215" s="61"/>
      <c r="E215" s="61"/>
      <c r="F215" s="70"/>
      <c r="G215" s="90">
        <f>(L43)</f>
        <v>440</v>
      </c>
    </row>
    <row r="216" spans="2:7" ht="15">
      <c r="B216" s="91"/>
      <c r="C216" s="61" t="s">
        <v>166</v>
      </c>
      <c r="D216" s="61"/>
      <c r="E216" s="61"/>
      <c r="F216" s="70"/>
      <c r="G216" s="90">
        <f>-(M43)</f>
        <v>0</v>
      </c>
    </row>
    <row r="217" spans="2:7" ht="15">
      <c r="B217" s="85"/>
      <c r="C217" s="61"/>
      <c r="D217" s="61"/>
      <c r="E217" s="61"/>
      <c r="F217" s="92"/>
      <c r="G217" s="89"/>
    </row>
    <row r="218" spans="2:7" ht="15.75">
      <c r="B218" s="73" t="s">
        <v>167</v>
      </c>
      <c r="C218" s="73"/>
      <c r="D218" s="73"/>
      <c r="E218" s="73"/>
      <c r="F218" s="75"/>
      <c r="G218" s="76">
        <f>SUM(G213:G216)</f>
        <v>13700</v>
      </c>
    </row>
    <row r="221" spans="2:7" ht="15.75">
      <c r="B221" s="94"/>
      <c r="C221" s="61"/>
      <c r="D221" s="61"/>
      <c r="E221" s="61"/>
      <c r="F221" s="70"/>
      <c r="G221" s="95"/>
    </row>
    <row r="222" spans="2:7" ht="15.75">
      <c r="B222" s="61"/>
      <c r="C222" s="61"/>
      <c r="D222" s="61"/>
      <c r="E222" s="61"/>
      <c r="F222" s="70"/>
      <c r="G222" s="95"/>
    </row>
    <row r="223" spans="2:7" ht="15.75">
      <c r="B223" s="61"/>
      <c r="C223" s="61"/>
      <c r="D223" s="61"/>
      <c r="E223" s="61"/>
      <c r="F223" s="70"/>
      <c r="G223" s="95"/>
    </row>
  </sheetData>
  <printOptions/>
  <pageMargins left="0.75" right="0.75" top="1" bottom="1" header="0" footer="0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6.140625" style="1" customWidth="1"/>
    <col min="3" max="3" width="5.421875" style="1" customWidth="1"/>
    <col min="4" max="4" width="4.140625" style="1" customWidth="1"/>
    <col min="5" max="5" width="9.57421875" style="1" customWidth="1"/>
    <col min="6" max="6" width="10.28125" style="1" customWidth="1"/>
    <col min="7" max="7" width="9.8515625" style="1" customWidth="1"/>
    <col min="8" max="8" width="8.421875" style="1" customWidth="1"/>
    <col min="9" max="9" width="5.57421875" style="1" customWidth="1"/>
    <col min="10" max="10" width="13.57421875" style="1" customWidth="1"/>
    <col min="11" max="11" width="11.421875" style="1" customWidth="1"/>
    <col min="12" max="12" width="11.8515625" style="1" bestFit="1" customWidth="1"/>
    <col min="13" max="13" width="11.421875" style="1" customWidth="1"/>
    <col min="14" max="14" width="9.28125" style="1" customWidth="1"/>
    <col min="15" max="15" width="0" style="1" hidden="1" customWidth="1"/>
    <col min="16" max="16" width="11.421875" style="1" hidden="1" customWidth="1"/>
    <col min="17" max="17" width="0" style="1" hidden="1" customWidth="1"/>
    <col min="18" max="16384" width="11.421875" style="1" customWidth="1"/>
  </cols>
  <sheetData>
    <row r="1" spans="5:13" ht="18">
      <c r="E1" s="2"/>
      <c r="F1" s="2"/>
      <c r="G1" s="3" t="s">
        <v>252</v>
      </c>
      <c r="H1" s="2"/>
      <c r="I1" s="2"/>
      <c r="J1" s="2"/>
      <c r="K1" s="2"/>
      <c r="L1" s="2"/>
      <c r="M1" s="2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0" ht="15">
      <c r="B3" s="4" t="s">
        <v>1</v>
      </c>
      <c r="C3" s="4"/>
      <c r="D3" s="4"/>
      <c r="E3" s="2"/>
      <c r="G3" s="2"/>
      <c r="H3" s="2"/>
      <c r="I3" s="5"/>
      <c r="J3" s="4" t="s">
        <v>2</v>
      </c>
    </row>
    <row r="4" spans="2:9" ht="12.75">
      <c r="B4" s="2"/>
      <c r="C4" s="2"/>
      <c r="D4" s="2"/>
      <c r="E4" s="2"/>
      <c r="F4" s="2"/>
      <c r="G4" s="2"/>
      <c r="H4" s="2"/>
      <c r="I4" s="5"/>
    </row>
    <row r="5" spans="2:14" ht="15">
      <c r="B5" s="6" t="s">
        <v>3</v>
      </c>
      <c r="C5" s="6"/>
      <c r="D5" s="6"/>
      <c r="E5" s="2"/>
      <c r="F5" s="2"/>
      <c r="G5" s="2"/>
      <c r="H5" s="2"/>
      <c r="I5" s="5"/>
      <c r="J5" s="7" t="s">
        <v>4</v>
      </c>
      <c r="K5" s="8"/>
      <c r="L5" s="8"/>
      <c r="M5" s="8"/>
      <c r="N5" s="25">
        <f>Mar!N30</f>
        <v>5971.78</v>
      </c>
    </row>
    <row r="6" spans="2:14" ht="14.25">
      <c r="B6" s="9"/>
      <c r="C6" s="9"/>
      <c r="D6" s="9"/>
      <c r="E6" s="2"/>
      <c r="F6" s="2"/>
      <c r="G6" s="2"/>
      <c r="H6" s="2"/>
      <c r="I6" s="5"/>
      <c r="J6" s="2"/>
      <c r="K6" s="2"/>
      <c r="L6" s="2"/>
      <c r="M6" s="2"/>
      <c r="N6" s="10"/>
    </row>
    <row r="7" spans="2:14" ht="12.75">
      <c r="B7" s="11" t="s">
        <v>5</v>
      </c>
      <c r="C7" s="11"/>
      <c r="D7" s="11"/>
      <c r="F7" s="12"/>
      <c r="I7" s="13"/>
      <c r="J7" s="14"/>
      <c r="K7" s="2" t="s">
        <v>6</v>
      </c>
      <c r="L7" s="2"/>
      <c r="N7" s="15">
        <f>G80</f>
        <v>1199.96</v>
      </c>
    </row>
    <row r="8" spans="2:14" ht="12.75">
      <c r="B8" s="11"/>
      <c r="C8" s="104" t="s">
        <v>183</v>
      </c>
      <c r="D8" s="104" t="s">
        <v>184</v>
      </c>
      <c r="F8" s="12"/>
      <c r="I8" s="13"/>
      <c r="J8" s="14"/>
      <c r="K8" s="2"/>
      <c r="L8" s="2"/>
      <c r="N8" s="15"/>
    </row>
    <row r="9" spans="1:14" ht="12.75">
      <c r="A9" s="105"/>
      <c r="B9" s="16" t="s">
        <v>168</v>
      </c>
      <c r="C9" s="106">
        <v>11</v>
      </c>
      <c r="D9" s="106">
        <v>40</v>
      </c>
      <c r="E9" s="12">
        <f>(C9*D9)+(3*40)</f>
        <v>560</v>
      </c>
      <c r="F9" s="120" t="s">
        <v>253</v>
      </c>
      <c r="I9" s="13"/>
      <c r="J9" s="18"/>
      <c r="K9" s="2"/>
      <c r="L9" s="2"/>
      <c r="N9" s="15"/>
    </row>
    <row r="10" spans="1:14" ht="12.75">
      <c r="A10" s="105"/>
      <c r="B10" s="16" t="s">
        <v>169</v>
      </c>
      <c r="C10" s="106">
        <v>11</v>
      </c>
      <c r="D10" s="106">
        <v>40</v>
      </c>
      <c r="E10" s="12">
        <f aca="true" t="shared" si="0" ref="E10:E19">C10*D10</f>
        <v>440</v>
      </c>
      <c r="F10" s="107"/>
      <c r="I10" s="13"/>
      <c r="J10" s="18"/>
      <c r="K10" s="2"/>
      <c r="L10" s="2"/>
      <c r="N10" s="15"/>
    </row>
    <row r="11" spans="1:14" ht="12.75">
      <c r="A11" s="105"/>
      <c r="B11" s="16" t="s">
        <v>170</v>
      </c>
      <c r="C11" s="106">
        <v>9</v>
      </c>
      <c r="D11" s="106">
        <v>40</v>
      </c>
      <c r="E11" s="12">
        <f t="shared" si="0"/>
        <v>360</v>
      </c>
      <c r="F11" s="20"/>
      <c r="I11" s="13"/>
      <c r="J11" s="2"/>
      <c r="K11" s="2" t="s">
        <v>10</v>
      </c>
      <c r="L11" s="2"/>
      <c r="N11" s="15"/>
    </row>
    <row r="12" spans="1:11" ht="12.75">
      <c r="A12" s="105"/>
      <c r="B12" s="16" t="s">
        <v>171</v>
      </c>
      <c r="C12" s="106">
        <v>6</v>
      </c>
      <c r="D12" s="106">
        <v>40</v>
      </c>
      <c r="E12" s="12">
        <f t="shared" si="0"/>
        <v>240</v>
      </c>
      <c r="F12" s="20"/>
      <c r="I12" s="13"/>
      <c r="J12" s="2"/>
      <c r="K12" s="1" t="s">
        <v>12</v>
      </c>
    </row>
    <row r="13" spans="1:14" ht="12.75">
      <c r="A13" s="105"/>
      <c r="B13" s="16" t="s">
        <v>172</v>
      </c>
      <c r="C13" s="106">
        <v>10</v>
      </c>
      <c r="D13" s="106">
        <v>40</v>
      </c>
      <c r="E13" s="12">
        <f t="shared" si="0"/>
        <v>400</v>
      </c>
      <c r="F13" s="21"/>
      <c r="I13" s="13"/>
      <c r="J13" s="2"/>
      <c r="K13" s="2" t="s">
        <v>14</v>
      </c>
      <c r="M13" s="22">
        <v>-150</v>
      </c>
      <c r="N13" s="2"/>
    </row>
    <row r="14" spans="1:14" ht="12.75">
      <c r="A14" s="105"/>
      <c r="B14" s="16" t="s">
        <v>173</v>
      </c>
      <c r="C14" s="106">
        <v>9</v>
      </c>
      <c r="D14" s="106">
        <v>40</v>
      </c>
      <c r="E14" s="12">
        <f t="shared" si="0"/>
        <v>360</v>
      </c>
      <c r="F14" s="12"/>
      <c r="I14" s="13"/>
      <c r="K14" s="2" t="s">
        <v>16</v>
      </c>
      <c r="M14" s="22">
        <v>-100</v>
      </c>
      <c r="N14" s="2"/>
    </row>
    <row r="15" spans="1:14" ht="12.75">
      <c r="A15" s="105"/>
      <c r="B15" s="16" t="s">
        <v>174</v>
      </c>
      <c r="C15" s="106">
        <v>10</v>
      </c>
      <c r="D15" s="106">
        <v>45</v>
      </c>
      <c r="E15" s="12">
        <f t="shared" si="0"/>
        <v>450</v>
      </c>
      <c r="F15" s="12"/>
      <c r="I15" s="13"/>
      <c r="J15" s="14"/>
      <c r="K15" s="2" t="s">
        <v>18</v>
      </c>
      <c r="M15" s="22">
        <v>-40</v>
      </c>
      <c r="N15" s="2"/>
    </row>
    <row r="16" spans="1:14" ht="12.75">
      <c r="A16" s="105"/>
      <c r="B16" s="16" t="s">
        <v>175</v>
      </c>
      <c r="C16" s="106">
        <v>20</v>
      </c>
      <c r="D16" s="106">
        <v>40</v>
      </c>
      <c r="E16" s="12">
        <f t="shared" si="0"/>
        <v>800</v>
      </c>
      <c r="F16" s="21"/>
      <c r="I16" s="13"/>
      <c r="J16" s="2"/>
      <c r="K16" s="2" t="s">
        <v>20</v>
      </c>
      <c r="L16" s="2"/>
      <c r="M16" s="22">
        <v>0</v>
      </c>
      <c r="N16" s="2"/>
    </row>
    <row r="17" spans="1:14" ht="12.75">
      <c r="A17" s="105"/>
      <c r="B17" s="16" t="s">
        <v>176</v>
      </c>
      <c r="C17" s="106">
        <v>15</v>
      </c>
      <c r="D17" s="106">
        <v>40</v>
      </c>
      <c r="E17" s="12">
        <f t="shared" si="0"/>
        <v>600</v>
      </c>
      <c r="F17" s="12"/>
      <c r="I17" s="13"/>
      <c r="J17" s="2"/>
      <c r="K17" s="2" t="s">
        <v>22</v>
      </c>
      <c r="L17" s="2"/>
      <c r="M17" s="22">
        <v>-218</v>
      </c>
      <c r="N17" s="2"/>
    </row>
    <row r="18" spans="1:13" ht="12.75">
      <c r="A18" s="105"/>
      <c r="B18" s="16" t="s">
        <v>177</v>
      </c>
      <c r="C18" s="106">
        <v>10</v>
      </c>
      <c r="D18" s="106">
        <v>40</v>
      </c>
      <c r="E18" s="12">
        <f t="shared" si="0"/>
        <v>400</v>
      </c>
      <c r="F18" s="12"/>
      <c r="I18" s="13"/>
      <c r="J18" s="2"/>
      <c r="M18" s="15">
        <f>SUM(M13:M17)</f>
        <v>-508</v>
      </c>
    </row>
    <row r="19" spans="1:13" ht="12.75">
      <c r="A19" s="105"/>
      <c r="B19" s="16" t="s">
        <v>178</v>
      </c>
      <c r="C19" s="106">
        <v>18</v>
      </c>
      <c r="D19" s="106">
        <v>40</v>
      </c>
      <c r="E19" s="12">
        <f t="shared" si="0"/>
        <v>720</v>
      </c>
      <c r="F19" s="12"/>
      <c r="I19" s="13"/>
      <c r="J19" s="2"/>
      <c r="M19" s="15"/>
    </row>
    <row r="20" spans="1:11" ht="12.75">
      <c r="A20" s="105"/>
      <c r="B20" s="108" t="s">
        <v>187</v>
      </c>
      <c r="C20" s="23">
        <f>SUM(C9:C19)</f>
        <v>129</v>
      </c>
      <c r="D20" s="23"/>
      <c r="E20" s="24"/>
      <c r="F20" s="25">
        <f>SUM(E9:E19)</f>
        <v>5330</v>
      </c>
      <c r="I20" s="13"/>
      <c r="J20" s="2"/>
      <c r="K20" s="2"/>
    </row>
    <row r="21" spans="2:11" ht="12.75">
      <c r="B21" s="26"/>
      <c r="C21" s="26"/>
      <c r="D21" s="26"/>
      <c r="E21" s="27"/>
      <c r="F21" s="28"/>
      <c r="I21" s="13"/>
      <c r="J21" s="2"/>
      <c r="K21" s="2" t="s">
        <v>26</v>
      </c>
    </row>
    <row r="22" spans="2:13" ht="12.75">
      <c r="B22" s="11" t="s">
        <v>27</v>
      </c>
      <c r="C22" s="11"/>
      <c r="D22" s="11"/>
      <c r="F22" s="12"/>
      <c r="I22" s="13"/>
      <c r="J22" s="2"/>
      <c r="K22" s="2" t="s">
        <v>14</v>
      </c>
      <c r="M22" s="12">
        <v>0</v>
      </c>
    </row>
    <row r="23" spans="2:13" ht="12.75">
      <c r="B23" s="16" t="s">
        <v>28</v>
      </c>
      <c r="C23" s="16"/>
      <c r="D23" s="16"/>
      <c r="E23" s="12">
        <v>176</v>
      </c>
      <c r="F23" s="29"/>
      <c r="I23" s="13"/>
      <c r="K23" s="2" t="s">
        <v>16</v>
      </c>
      <c r="M23" s="12">
        <v>0</v>
      </c>
    </row>
    <row r="24" spans="2:13" ht="12.75">
      <c r="B24" s="16"/>
      <c r="C24" s="16"/>
      <c r="D24" s="16"/>
      <c r="E24" s="12"/>
      <c r="I24" s="13"/>
      <c r="K24" s="2" t="s">
        <v>18</v>
      </c>
      <c r="M24" s="12">
        <v>0</v>
      </c>
    </row>
    <row r="25" spans="3:13" ht="12.75">
      <c r="C25" s="23" t="s">
        <v>29</v>
      </c>
      <c r="D25" s="23"/>
      <c r="E25" s="24"/>
      <c r="F25" s="25">
        <f>SUM(E23:E23)</f>
        <v>176</v>
      </c>
      <c r="I25" s="13"/>
      <c r="K25" s="2" t="s">
        <v>20</v>
      </c>
      <c r="M25" s="15">
        <v>0</v>
      </c>
    </row>
    <row r="26" spans="2:15" ht="12.75">
      <c r="B26" s="26"/>
      <c r="C26" s="26"/>
      <c r="D26" s="26"/>
      <c r="F26" s="27"/>
      <c r="I26" s="13"/>
      <c r="K26" s="2" t="s">
        <v>22</v>
      </c>
      <c r="M26" s="15">
        <v>0</v>
      </c>
      <c r="O26" s="1" t="s">
        <v>30</v>
      </c>
    </row>
    <row r="27" spans="2:13" ht="12.75">
      <c r="B27" s="30" t="s">
        <v>31</v>
      </c>
      <c r="C27" s="30"/>
      <c r="D27" s="30"/>
      <c r="E27" s="24"/>
      <c r="F27" s="31">
        <f>F20+F25</f>
        <v>5506</v>
      </c>
      <c r="I27" s="13"/>
      <c r="M27" s="12">
        <f>SUM(M22:M26)</f>
        <v>0</v>
      </c>
    </row>
    <row r="28" spans="2:14" ht="12.75">
      <c r="B28" s="32"/>
      <c r="C28" s="32"/>
      <c r="D28" s="32"/>
      <c r="E28" s="33"/>
      <c r="F28" s="33"/>
      <c r="I28" s="13"/>
      <c r="K28" s="1" t="s">
        <v>32</v>
      </c>
      <c r="N28" s="12">
        <f>M18+M27</f>
        <v>-508</v>
      </c>
    </row>
    <row r="29" spans="2:14" ht="15">
      <c r="B29" s="34" t="s">
        <v>33</v>
      </c>
      <c r="C29" s="34"/>
      <c r="D29" s="34"/>
      <c r="E29" s="33"/>
      <c r="I29" s="13"/>
      <c r="J29" s="2"/>
      <c r="N29" s="12"/>
    </row>
    <row r="30" spans="2:14" ht="12.75">
      <c r="B30" s="16" t="s">
        <v>254</v>
      </c>
      <c r="C30" s="16"/>
      <c r="D30" s="16"/>
      <c r="E30" s="12"/>
      <c r="F30" s="27">
        <v>30</v>
      </c>
      <c r="G30" s="35"/>
      <c r="I30" s="13"/>
      <c r="J30" s="7" t="s">
        <v>35</v>
      </c>
      <c r="K30" s="8"/>
      <c r="L30" s="8"/>
      <c r="M30" s="8"/>
      <c r="N30" s="25">
        <f>N5+N7+N28</f>
        <v>6663.74</v>
      </c>
    </row>
    <row r="31" spans="2:9" ht="12.75">
      <c r="B31" s="1" t="s">
        <v>255</v>
      </c>
      <c r="F31" s="12">
        <v>188</v>
      </c>
      <c r="G31" s="35"/>
      <c r="I31" s="13"/>
    </row>
    <row r="32" spans="2:16" ht="12.75">
      <c r="B32" s="30" t="s">
        <v>36</v>
      </c>
      <c r="C32" s="30"/>
      <c r="D32" s="30"/>
      <c r="E32" s="24"/>
      <c r="F32" s="31">
        <f>SUM(F30:F31)</f>
        <v>218</v>
      </c>
      <c r="G32" s="35"/>
      <c r="I32" s="36"/>
      <c r="J32" s="37"/>
      <c r="K32" s="37"/>
      <c r="L32" s="37"/>
      <c r="M32" s="37"/>
      <c r="N32" s="37"/>
      <c r="O32" s="37"/>
      <c r="P32" s="37"/>
    </row>
    <row r="33" spans="2:9" ht="12.75">
      <c r="B33" s="38"/>
      <c r="C33" s="38"/>
      <c r="D33" s="38"/>
      <c r="E33" s="33"/>
      <c r="F33" s="35"/>
      <c r="I33" s="13"/>
    </row>
    <row r="34" spans="2:9" ht="12.75">
      <c r="B34" s="30" t="s">
        <v>37</v>
      </c>
      <c r="C34" s="30"/>
      <c r="D34" s="30"/>
      <c r="E34" s="24"/>
      <c r="F34" s="31"/>
      <c r="G34" s="31">
        <f>F27+F32</f>
        <v>5724</v>
      </c>
      <c r="I34" s="13"/>
    </row>
    <row r="35" spans="9:10" ht="15">
      <c r="I35" s="13"/>
      <c r="J35" s="4" t="s">
        <v>38</v>
      </c>
    </row>
    <row r="36" spans="2:10" ht="15">
      <c r="B36" s="6" t="s">
        <v>39</v>
      </c>
      <c r="C36" s="6"/>
      <c r="D36" s="6"/>
      <c r="E36" s="26"/>
      <c r="F36" s="33"/>
      <c r="G36" s="27"/>
      <c r="I36" s="13"/>
      <c r="J36" s="39"/>
    </row>
    <row r="37" spans="9:14" ht="15" customHeight="1">
      <c r="I37" s="13"/>
      <c r="J37" s="1" t="s">
        <v>40</v>
      </c>
      <c r="K37" s="40" t="s">
        <v>41</v>
      </c>
      <c r="L37" s="41" t="s">
        <v>179</v>
      </c>
      <c r="M37" s="41" t="s">
        <v>180</v>
      </c>
      <c r="N37" s="40" t="s">
        <v>42</v>
      </c>
    </row>
    <row r="38" spans="2:17" ht="12.75" customHeight="1">
      <c r="B38" s="11" t="s">
        <v>43</v>
      </c>
      <c r="C38" s="11"/>
      <c r="D38" s="11"/>
      <c r="E38" s="12"/>
      <c r="I38" s="13"/>
      <c r="J38" s="42" t="s">
        <v>44</v>
      </c>
      <c r="K38" s="43">
        <v>3360</v>
      </c>
      <c r="L38" s="43">
        <f>P38*-1</f>
        <v>150</v>
      </c>
      <c r="M38" s="43">
        <v>0</v>
      </c>
      <c r="N38" s="44">
        <f>K38+L38-M38</f>
        <v>3510</v>
      </c>
      <c r="P38" s="12">
        <f>M13</f>
        <v>-150</v>
      </c>
      <c r="Q38" s="12">
        <f>M22</f>
        <v>0</v>
      </c>
    </row>
    <row r="39" spans="2:17" ht="12.75">
      <c r="B39" s="45" t="s">
        <v>256</v>
      </c>
      <c r="C39" s="16"/>
      <c r="D39" s="16"/>
      <c r="E39" s="15">
        <v>600</v>
      </c>
      <c r="I39" s="13"/>
      <c r="J39" s="13" t="s">
        <v>46</v>
      </c>
      <c r="K39" s="43">
        <v>940</v>
      </c>
      <c r="L39" s="43">
        <f>P39*-1</f>
        <v>100</v>
      </c>
      <c r="M39" s="43">
        <f>Q39*-1</f>
        <v>0</v>
      </c>
      <c r="N39" s="46">
        <f>K39+L39-M39</f>
        <v>1040</v>
      </c>
      <c r="P39" s="12">
        <f>M14</f>
        <v>-100</v>
      </c>
      <c r="Q39" s="12">
        <f>M23</f>
        <v>0</v>
      </c>
    </row>
    <row r="40" spans="2:17" ht="12.75">
      <c r="B40" s="16" t="s">
        <v>188</v>
      </c>
      <c r="C40" s="16"/>
      <c r="D40" s="16"/>
      <c r="E40" s="15">
        <v>600</v>
      </c>
      <c r="I40" s="13"/>
      <c r="J40" s="13" t="s">
        <v>48</v>
      </c>
      <c r="K40" s="43">
        <v>920</v>
      </c>
      <c r="L40" s="43">
        <f>P40*-1</f>
        <v>40</v>
      </c>
      <c r="M40" s="43">
        <f>Q40*-1</f>
        <v>0</v>
      </c>
      <c r="N40" s="46">
        <f>K40+L40-M40</f>
        <v>960</v>
      </c>
      <c r="P40" s="12">
        <f>M15</f>
        <v>-40</v>
      </c>
      <c r="Q40" s="12">
        <f>M24</f>
        <v>0</v>
      </c>
    </row>
    <row r="41" spans="2:17" ht="12.75">
      <c r="B41" s="16" t="s">
        <v>189</v>
      </c>
      <c r="C41" s="16"/>
      <c r="D41" s="16"/>
      <c r="E41" s="15">
        <v>600</v>
      </c>
      <c r="I41" s="13"/>
      <c r="J41" s="5" t="s">
        <v>50</v>
      </c>
      <c r="K41" s="47">
        <v>1500</v>
      </c>
      <c r="L41" s="43">
        <v>0</v>
      </c>
      <c r="M41" s="43">
        <f>Q41*-1</f>
        <v>0</v>
      </c>
      <c r="N41" s="46">
        <f>K41+L41-M41</f>
        <v>1500</v>
      </c>
      <c r="O41" s="33"/>
      <c r="P41" s="12">
        <f>M16</f>
        <v>0</v>
      </c>
      <c r="Q41" s="12">
        <f>M25</f>
        <v>0</v>
      </c>
    </row>
    <row r="42" spans="2:17" ht="12.75">
      <c r="B42" s="16" t="s">
        <v>190</v>
      </c>
      <c r="C42" s="16"/>
      <c r="D42" s="16"/>
      <c r="E42" s="15">
        <v>600</v>
      </c>
      <c r="I42" s="13"/>
      <c r="J42" s="5" t="s">
        <v>52</v>
      </c>
      <c r="K42" s="47">
        <v>6980</v>
      </c>
      <c r="L42" s="47">
        <v>218</v>
      </c>
      <c r="M42" s="47">
        <f>Q42*-1</f>
        <v>0</v>
      </c>
      <c r="N42" s="96">
        <f>K42+L42-M42</f>
        <v>7198</v>
      </c>
      <c r="O42" s="33"/>
      <c r="P42" s="12">
        <f>M17</f>
        <v>-218</v>
      </c>
      <c r="Q42" s="12">
        <f>M26</f>
        <v>0</v>
      </c>
    </row>
    <row r="43" spans="2:14" ht="12.75">
      <c r="B43" s="16" t="s">
        <v>191</v>
      </c>
      <c r="C43" s="16"/>
      <c r="D43" s="16"/>
      <c r="E43" s="15">
        <v>600</v>
      </c>
      <c r="I43" s="13"/>
      <c r="J43" s="117" t="s">
        <v>54</v>
      </c>
      <c r="K43" s="98">
        <f>SUM(K38:K42)</f>
        <v>13700</v>
      </c>
      <c r="L43" s="98">
        <f>SUM(L38:L42)</f>
        <v>508</v>
      </c>
      <c r="M43" s="98">
        <f>SUM(M38:M42)</f>
        <v>0</v>
      </c>
      <c r="N43" s="99">
        <f>SUM(N38:N42)</f>
        <v>14208</v>
      </c>
    </row>
    <row r="44" spans="3:9" ht="12.75">
      <c r="C44" s="16"/>
      <c r="D44" s="16"/>
      <c r="E44" s="15"/>
      <c r="I44" s="13"/>
    </row>
    <row r="45" spans="3:10" ht="12.75">
      <c r="C45" s="23" t="s">
        <v>57</v>
      </c>
      <c r="D45" s="23"/>
      <c r="E45" s="24"/>
      <c r="F45" s="25">
        <f>SUM(E39:E43)</f>
        <v>3000</v>
      </c>
      <c r="I45" s="13"/>
      <c r="J45" s="16" t="s">
        <v>56</v>
      </c>
    </row>
    <row r="46" spans="9:10" ht="12.75">
      <c r="I46" s="13"/>
      <c r="J46" s="48" t="s">
        <v>193</v>
      </c>
    </row>
    <row r="47" spans="2:14" ht="12.75">
      <c r="B47" s="11" t="s">
        <v>60</v>
      </c>
      <c r="C47" s="11"/>
      <c r="D47" s="11"/>
      <c r="E47" s="12"/>
      <c r="I47" s="13"/>
      <c r="J47" s="48" t="s">
        <v>194</v>
      </c>
      <c r="K47" s="33"/>
      <c r="L47" s="33"/>
      <c r="M47" s="33"/>
      <c r="N47" s="33"/>
    </row>
    <row r="48" spans="2:10" ht="12.75">
      <c r="B48" s="2" t="s">
        <v>62</v>
      </c>
      <c r="C48" s="2"/>
      <c r="D48" s="2"/>
      <c r="E48" s="12">
        <f>E123</f>
        <v>451.65999999999997</v>
      </c>
      <c r="I48" s="13"/>
      <c r="J48" s="48" t="s">
        <v>195</v>
      </c>
    </row>
    <row r="49" spans="2:12" ht="12.75">
      <c r="B49" s="2" t="s">
        <v>64</v>
      </c>
      <c r="C49" s="2"/>
      <c r="D49" s="2"/>
      <c r="E49" s="12">
        <f>J165</f>
        <v>108.75</v>
      </c>
      <c r="I49" s="13"/>
      <c r="J49" s="48" t="s">
        <v>257</v>
      </c>
      <c r="K49" s="49"/>
      <c r="L49" s="49"/>
    </row>
    <row r="50" spans="2:10" ht="12.75">
      <c r="B50" s="16" t="s">
        <v>66</v>
      </c>
      <c r="C50" s="16"/>
      <c r="D50" s="16"/>
      <c r="E50" s="12"/>
      <c r="I50" s="13"/>
      <c r="J50" s="48" t="s">
        <v>258</v>
      </c>
    </row>
    <row r="51" spans="3:9" ht="12.75">
      <c r="C51" s="23" t="s">
        <v>259</v>
      </c>
      <c r="D51" s="23"/>
      <c r="E51" s="24"/>
      <c r="F51" s="25">
        <f>E48+E49</f>
        <v>560.41</v>
      </c>
      <c r="I51" s="13"/>
    </row>
    <row r="52" spans="2:9" ht="12.75">
      <c r="B52" s="50"/>
      <c r="C52" s="50"/>
      <c r="D52" s="50"/>
      <c r="E52" s="12"/>
      <c r="I52" s="13"/>
    </row>
    <row r="53" spans="2:16" ht="12.75">
      <c r="B53" s="11" t="s">
        <v>68</v>
      </c>
      <c r="C53" s="11"/>
      <c r="D53" s="11"/>
      <c r="E53" s="12"/>
      <c r="I53" s="36"/>
      <c r="J53" s="37"/>
      <c r="K53" s="37"/>
      <c r="L53" s="37"/>
      <c r="M53" s="37"/>
      <c r="N53" s="37"/>
      <c r="O53" s="37"/>
      <c r="P53" s="37"/>
    </row>
    <row r="54" spans="2:13" ht="12.75">
      <c r="B54" s="2" t="s">
        <v>69</v>
      </c>
      <c r="C54" s="2"/>
      <c r="D54" s="2"/>
      <c r="E54" s="15">
        <f>K88</f>
        <v>243</v>
      </c>
      <c r="I54" s="42"/>
      <c r="M54" s="1" t="s">
        <v>223</v>
      </c>
    </row>
    <row r="55" spans="2:9" ht="12.75">
      <c r="B55" s="51" t="s">
        <v>549</v>
      </c>
      <c r="C55" s="51"/>
      <c r="D55" s="51"/>
      <c r="E55" s="15">
        <v>23.39</v>
      </c>
      <c r="I55" s="13"/>
    </row>
    <row r="56" spans="3:10" ht="15">
      <c r="C56" s="23" t="s">
        <v>72</v>
      </c>
      <c r="D56" s="23"/>
      <c r="E56" s="24"/>
      <c r="F56" s="52">
        <f>SUM(E54:E55)</f>
        <v>266.39</v>
      </c>
      <c r="I56" s="13"/>
      <c r="J56" s="4" t="s">
        <v>71</v>
      </c>
    </row>
    <row r="57" spans="2:9" ht="12.75">
      <c r="B57" s="53"/>
      <c r="C57" s="53"/>
      <c r="D57" s="53"/>
      <c r="E57" s="27"/>
      <c r="I57" s="13"/>
    </row>
    <row r="58" spans="2:13" ht="12.75">
      <c r="B58" s="55" t="s">
        <v>74</v>
      </c>
      <c r="C58" s="55"/>
      <c r="D58" s="55"/>
      <c r="E58" s="12"/>
      <c r="I58" s="13"/>
      <c r="J58" s="54" t="s">
        <v>224</v>
      </c>
      <c r="K58" s="24"/>
      <c r="L58" s="121"/>
      <c r="M58" s="122">
        <v>198</v>
      </c>
    </row>
    <row r="59" spans="2:15" ht="12.75">
      <c r="B59" s="51" t="s">
        <v>75</v>
      </c>
      <c r="C59" s="51"/>
      <c r="D59" s="51"/>
      <c r="E59" s="12">
        <f>K99</f>
        <v>20.1</v>
      </c>
      <c r="I59" s="13"/>
      <c r="J59" s="33"/>
      <c r="K59" s="33"/>
      <c r="L59" s="112"/>
      <c r="M59" s="112"/>
      <c r="O59" s="33"/>
    </row>
    <row r="60" spans="2:13" ht="12.75">
      <c r="B60" s="51" t="s">
        <v>76</v>
      </c>
      <c r="C60" s="51"/>
      <c r="D60" s="51"/>
      <c r="E60" s="12">
        <f>K103</f>
        <v>0</v>
      </c>
      <c r="I60" s="13"/>
      <c r="J60" s="33"/>
      <c r="K60" s="33"/>
      <c r="L60" s="123"/>
      <c r="M60" s="123"/>
    </row>
    <row r="61" spans="2:16" ht="12.75">
      <c r="B61" s="51" t="s">
        <v>77</v>
      </c>
      <c r="C61" s="51"/>
      <c r="D61" s="51"/>
      <c r="E61" s="15">
        <f>K105</f>
        <v>0</v>
      </c>
      <c r="I61" s="36"/>
      <c r="J61" s="37"/>
      <c r="K61" s="37"/>
      <c r="L61" s="37"/>
      <c r="M61" s="37"/>
      <c r="N61" s="37"/>
      <c r="P61" s="37"/>
    </row>
    <row r="62" spans="2:14" ht="12.75">
      <c r="B62" s="16" t="s">
        <v>66</v>
      </c>
      <c r="C62" s="16"/>
      <c r="D62" s="16"/>
      <c r="E62" s="15"/>
      <c r="I62" s="13"/>
      <c r="N62" s="33"/>
    </row>
    <row r="63" spans="3:10" ht="15">
      <c r="C63" s="23" t="s">
        <v>80</v>
      </c>
      <c r="D63" s="23"/>
      <c r="E63" s="24"/>
      <c r="F63" s="25">
        <f>SUM(E59:E61)</f>
        <v>20.1</v>
      </c>
      <c r="I63" s="13"/>
      <c r="J63" s="4" t="s">
        <v>79</v>
      </c>
    </row>
    <row r="64" ht="12.75">
      <c r="I64" s="13"/>
    </row>
    <row r="65" spans="2:11" ht="12.75">
      <c r="B65" s="11" t="s">
        <v>82</v>
      </c>
      <c r="C65" s="11"/>
      <c r="D65" s="11"/>
      <c r="E65" s="12"/>
      <c r="I65" s="13"/>
      <c r="J65" s="2" t="s">
        <v>81</v>
      </c>
      <c r="K65" s="33"/>
    </row>
    <row r="66" spans="2:12" ht="12.75">
      <c r="B66" s="16" t="s">
        <v>66</v>
      </c>
      <c r="C66" s="50"/>
      <c r="D66" s="50"/>
      <c r="E66" s="12"/>
      <c r="I66" s="13"/>
      <c r="J66" s="56" t="s">
        <v>83</v>
      </c>
      <c r="K66" s="24"/>
      <c r="L66" s="57">
        <v>0</v>
      </c>
    </row>
    <row r="67" spans="3:12" ht="12.75">
      <c r="C67" s="23" t="s">
        <v>85</v>
      </c>
      <c r="D67" s="23"/>
      <c r="E67" s="24"/>
      <c r="F67" s="25">
        <f>K113</f>
        <v>68.73</v>
      </c>
      <c r="I67" s="13"/>
      <c r="J67" s="39" t="s">
        <v>84</v>
      </c>
      <c r="L67" s="58">
        <f>SUM(L65:L66)</f>
        <v>0</v>
      </c>
    </row>
    <row r="68" spans="2:9" ht="12.75">
      <c r="B68" s="26"/>
      <c r="C68" s="26"/>
      <c r="D68" s="26"/>
      <c r="F68" s="27"/>
      <c r="G68" s="35"/>
      <c r="I68" s="13"/>
    </row>
    <row r="69" spans="2:11" ht="12.75">
      <c r="B69" s="11" t="s">
        <v>87</v>
      </c>
      <c r="C69" s="11"/>
      <c r="D69" s="11"/>
      <c r="E69" s="12"/>
      <c r="I69" s="13"/>
      <c r="J69" s="2" t="s">
        <v>86</v>
      </c>
      <c r="K69" s="33"/>
    </row>
    <row r="70" spans="2:12" ht="12.75">
      <c r="B70" s="16" t="s">
        <v>66</v>
      </c>
      <c r="C70" s="50"/>
      <c r="D70" s="50"/>
      <c r="E70" s="12"/>
      <c r="G70" s="27"/>
      <c r="I70" s="13"/>
      <c r="J70" s="56" t="s">
        <v>88</v>
      </c>
      <c r="K70" s="24"/>
      <c r="L70" s="57">
        <v>0</v>
      </c>
    </row>
    <row r="71" spans="3:12" ht="12.75">
      <c r="C71" s="23" t="s">
        <v>89</v>
      </c>
      <c r="D71" s="23"/>
      <c r="E71" s="24"/>
      <c r="F71" s="25">
        <f>K124</f>
        <v>177.84</v>
      </c>
      <c r="G71" s="27"/>
      <c r="I71" s="13"/>
      <c r="J71" s="39" t="s">
        <v>84</v>
      </c>
      <c r="K71" s="33"/>
      <c r="L71" s="58">
        <f>SUM(L70)</f>
        <v>0</v>
      </c>
    </row>
    <row r="72" spans="2:9" ht="12.75">
      <c r="B72" s="50"/>
      <c r="C72" s="50"/>
      <c r="D72" s="50"/>
      <c r="E72" s="12"/>
      <c r="I72" s="13"/>
    </row>
    <row r="73" spans="2:16" ht="12.75">
      <c r="B73" s="11" t="s">
        <v>90</v>
      </c>
      <c r="C73" s="11"/>
      <c r="D73" s="11"/>
      <c r="I73" s="36"/>
      <c r="J73" s="37"/>
      <c r="K73" s="37"/>
      <c r="L73" s="37"/>
      <c r="M73" s="37"/>
      <c r="N73" s="37"/>
      <c r="P73" s="37"/>
    </row>
    <row r="74" spans="2:9" ht="12.75">
      <c r="B74" s="16" t="s">
        <v>66</v>
      </c>
      <c r="C74" s="50"/>
      <c r="D74" s="50"/>
      <c r="I74" s="13"/>
    </row>
    <row r="75" spans="3:9" ht="12.75">
      <c r="C75" s="23" t="s">
        <v>91</v>
      </c>
      <c r="D75" s="23"/>
      <c r="E75" s="24"/>
      <c r="F75" s="25">
        <f>K133</f>
        <v>430.57</v>
      </c>
      <c r="H75" s="59"/>
      <c r="I75" s="13"/>
    </row>
    <row r="76" spans="8:9" ht="12.75">
      <c r="H76" s="59"/>
      <c r="I76" s="13"/>
    </row>
    <row r="77" ht="12.75">
      <c r="I77" s="13"/>
    </row>
    <row r="78" spans="2:9" ht="12.75">
      <c r="B78" s="30" t="s">
        <v>92</v>
      </c>
      <c r="C78" s="30"/>
      <c r="D78" s="30"/>
      <c r="E78" s="24"/>
      <c r="F78" s="25"/>
      <c r="G78" s="31">
        <f>F45+F51+F56+F63+F67+F71+F75</f>
        <v>4524.04</v>
      </c>
      <c r="I78" s="13"/>
    </row>
    <row r="79" spans="2:9" ht="12.75">
      <c r="B79" s="26"/>
      <c r="C79" s="26"/>
      <c r="D79" s="26"/>
      <c r="F79" s="10"/>
      <c r="I79" s="13"/>
    </row>
    <row r="80" spans="2:9" ht="15">
      <c r="B80" s="6" t="s">
        <v>93</v>
      </c>
      <c r="C80" s="6"/>
      <c r="D80" s="6"/>
      <c r="G80" s="60">
        <f>G34-G78</f>
        <v>1199.96</v>
      </c>
      <c r="I80" s="13"/>
    </row>
    <row r="81" ht="12.75">
      <c r="I81" s="13"/>
    </row>
    <row r="82" spans="8:9" ht="12.75">
      <c r="H82" s="59"/>
      <c r="I82" s="33"/>
    </row>
    <row r="83" spans="8:9" ht="12.75">
      <c r="H83" s="59"/>
      <c r="I83" s="33"/>
    </row>
    <row r="84" spans="3:11" ht="18">
      <c r="C84" s="4"/>
      <c r="D84" s="4"/>
      <c r="G84" s="3" t="s">
        <v>252</v>
      </c>
      <c r="H84" s="33"/>
      <c r="I84" s="61"/>
      <c r="J84" s="2"/>
      <c r="K84" s="2"/>
    </row>
    <row r="85" spans="2:11" ht="18">
      <c r="B85" s="4" t="s">
        <v>94</v>
      </c>
      <c r="C85" s="4"/>
      <c r="D85" s="4"/>
      <c r="G85" s="3"/>
      <c r="H85" s="33"/>
      <c r="I85" s="61"/>
      <c r="J85" s="2"/>
      <c r="K85" s="2"/>
    </row>
    <row r="86" spans="9:11" ht="15">
      <c r="I86" s="61"/>
      <c r="J86" s="2"/>
      <c r="K86" s="2"/>
    </row>
    <row r="87" spans="1:7" ht="12.75">
      <c r="A87" s="39" t="s">
        <v>95</v>
      </c>
      <c r="G87" s="39" t="s">
        <v>96</v>
      </c>
    </row>
    <row r="88" spans="1:11" ht="12.75">
      <c r="A88" s="2" t="s">
        <v>97</v>
      </c>
      <c r="E88" s="2"/>
      <c r="H88" s="62" t="s">
        <v>98</v>
      </c>
      <c r="I88" s="2"/>
      <c r="K88" s="15">
        <v>243</v>
      </c>
    </row>
    <row r="89" spans="1:11" ht="12.75">
      <c r="A89" s="2"/>
      <c r="B89" s="100">
        <v>38810</v>
      </c>
      <c r="C89" s="1" t="s">
        <v>99</v>
      </c>
      <c r="E89" s="15">
        <v>40</v>
      </c>
      <c r="H89" s="1" t="s">
        <v>548</v>
      </c>
      <c r="I89" s="2"/>
      <c r="K89" s="15">
        <v>23.39</v>
      </c>
    </row>
    <row r="90" spans="2:11" ht="12.75">
      <c r="B90" s="100">
        <v>38813</v>
      </c>
      <c r="C90" s="1" t="s">
        <v>99</v>
      </c>
      <c r="E90" s="15">
        <v>20</v>
      </c>
      <c r="I90" s="2"/>
      <c r="K90" s="15"/>
    </row>
    <row r="91" spans="2:11" ht="12.75">
      <c r="B91" s="100">
        <v>38817</v>
      </c>
      <c r="C91" s="1" t="s">
        <v>99</v>
      </c>
      <c r="D91" s="2"/>
      <c r="E91" s="15">
        <v>65.01</v>
      </c>
      <c r="G91" s="2"/>
      <c r="H91" s="30" t="s">
        <v>101</v>
      </c>
      <c r="I91" s="30"/>
      <c r="J91" s="24"/>
      <c r="K91" s="31">
        <f>SUM(K88:K90)</f>
        <v>266.39</v>
      </c>
    </row>
    <row r="92" spans="2:7" ht="12.75">
      <c r="B92" s="100">
        <v>38820</v>
      </c>
      <c r="C92" s="1" t="s">
        <v>99</v>
      </c>
      <c r="D92" s="2"/>
      <c r="E92" s="15">
        <v>20</v>
      </c>
      <c r="G92" s="2"/>
    </row>
    <row r="93" spans="2:5" ht="12.75">
      <c r="B93" s="100">
        <v>38826</v>
      </c>
      <c r="C93" s="1" t="s">
        <v>99</v>
      </c>
      <c r="D93" s="2"/>
      <c r="E93" s="15">
        <v>30</v>
      </c>
    </row>
    <row r="94" spans="2:9" ht="12.75">
      <c r="B94" s="100">
        <v>38828</v>
      </c>
      <c r="C94" s="1" t="s">
        <v>99</v>
      </c>
      <c r="D94" s="2"/>
      <c r="E94" s="15">
        <v>10</v>
      </c>
      <c r="G94" s="39" t="s">
        <v>102</v>
      </c>
      <c r="I94" s="12"/>
    </row>
    <row r="95" spans="2:9" ht="12.75">
      <c r="B95" s="100">
        <v>38830</v>
      </c>
      <c r="C95" s="1" t="s">
        <v>99</v>
      </c>
      <c r="D95" s="2"/>
      <c r="E95" s="15">
        <v>20</v>
      </c>
      <c r="G95" s="1" t="s">
        <v>103</v>
      </c>
      <c r="I95" s="12"/>
    </row>
    <row r="96" spans="2:11" ht="12.75">
      <c r="B96" s="100">
        <v>38834</v>
      </c>
      <c r="C96" s="1" t="s">
        <v>99</v>
      </c>
      <c r="D96" s="2"/>
      <c r="E96" s="12">
        <v>20</v>
      </c>
      <c r="G96" s="100">
        <v>38834</v>
      </c>
      <c r="H96" s="1" t="s">
        <v>260</v>
      </c>
      <c r="I96" s="1" t="s">
        <v>106</v>
      </c>
      <c r="K96" s="12">
        <v>10</v>
      </c>
    </row>
    <row r="97" spans="2:11" ht="12.75">
      <c r="B97" s="100">
        <v>38835</v>
      </c>
      <c r="C97" s="1" t="s">
        <v>99</v>
      </c>
      <c r="D97" s="2"/>
      <c r="E97" s="12">
        <v>10</v>
      </c>
      <c r="G97" s="100">
        <v>38834</v>
      </c>
      <c r="H97" s="1" t="s">
        <v>260</v>
      </c>
      <c r="I97" s="1" t="s">
        <v>261</v>
      </c>
      <c r="K97" s="12">
        <v>10.1</v>
      </c>
    </row>
    <row r="98" spans="2:11" ht="12.75">
      <c r="B98" s="100">
        <v>38839</v>
      </c>
      <c r="C98" s="1" t="s">
        <v>99</v>
      </c>
      <c r="D98" s="2"/>
      <c r="E98" s="12">
        <v>40</v>
      </c>
      <c r="K98" s="12"/>
    </row>
    <row r="99" spans="1:11" ht="12.75">
      <c r="A99" s="2"/>
      <c r="B99" s="63" t="s">
        <v>109</v>
      </c>
      <c r="C99" s="63"/>
      <c r="D99" s="63"/>
      <c r="E99" s="25">
        <f>SUM(E89:E98)</f>
        <v>275.01</v>
      </c>
      <c r="I99" s="63" t="s">
        <v>109</v>
      </c>
      <c r="J99" s="24"/>
      <c r="K99" s="52">
        <f>SUM(K96:K98)</f>
        <v>20.1</v>
      </c>
    </row>
    <row r="100" spans="1:11" ht="12.75">
      <c r="A100" s="2"/>
      <c r="B100" s="114"/>
      <c r="C100" s="114"/>
      <c r="D100" s="114"/>
      <c r="E100" s="10"/>
      <c r="G100" s="1" t="s">
        <v>119</v>
      </c>
      <c r="K100" s="12"/>
    </row>
    <row r="101" spans="1:11" ht="12.75">
      <c r="A101" s="2" t="s">
        <v>111</v>
      </c>
      <c r="E101" s="2"/>
      <c r="K101" s="12"/>
    </row>
    <row r="102" spans="1:11" ht="12.75">
      <c r="A102" s="2"/>
      <c r="B102" s="100">
        <v>38810</v>
      </c>
      <c r="C102" s="1" t="s">
        <v>99</v>
      </c>
      <c r="E102" s="15">
        <v>20</v>
      </c>
      <c r="K102" s="12"/>
    </row>
    <row r="103" spans="1:11" ht="12.75">
      <c r="A103" s="2"/>
      <c r="B103" s="102">
        <v>38817</v>
      </c>
      <c r="C103" s="2" t="s">
        <v>99</v>
      </c>
      <c r="D103" s="2"/>
      <c r="E103" s="15">
        <v>20</v>
      </c>
      <c r="I103" s="63" t="s">
        <v>109</v>
      </c>
      <c r="J103" s="24"/>
      <c r="K103" s="52">
        <f>SUM(K101)</f>
        <v>0</v>
      </c>
    </row>
    <row r="104" spans="2:11" ht="12.75">
      <c r="B104" s="100">
        <v>38818</v>
      </c>
      <c r="C104" s="2" t="s">
        <v>99</v>
      </c>
      <c r="D104" s="2"/>
      <c r="E104" s="15">
        <v>10</v>
      </c>
      <c r="G104" s="1" t="s">
        <v>121</v>
      </c>
      <c r="H104" s="2"/>
      <c r="K104" s="15"/>
    </row>
    <row r="105" spans="2:11" ht="12.75">
      <c r="B105" s="100">
        <v>38819</v>
      </c>
      <c r="C105" s="2" t="s">
        <v>99</v>
      </c>
      <c r="D105" s="2"/>
      <c r="E105" s="15">
        <v>20</v>
      </c>
      <c r="I105" s="63" t="s">
        <v>109</v>
      </c>
      <c r="J105" s="24"/>
      <c r="K105" s="52">
        <f>SUM(K104:K104)</f>
        <v>0</v>
      </c>
    </row>
    <row r="106" spans="2:11" ht="12.75">
      <c r="B106" s="100">
        <v>38827</v>
      </c>
      <c r="C106" s="2" t="s">
        <v>99</v>
      </c>
      <c r="D106" s="2"/>
      <c r="E106" s="15">
        <v>16.5</v>
      </c>
      <c r="H106" s="64"/>
      <c r="K106" s="27"/>
    </row>
    <row r="107" spans="2:11" ht="12.75">
      <c r="B107" s="100">
        <v>38835</v>
      </c>
      <c r="C107" s="2" t="s">
        <v>99</v>
      </c>
      <c r="D107" s="2"/>
      <c r="E107" s="15">
        <v>20</v>
      </c>
      <c r="H107" s="65" t="s">
        <v>125</v>
      </c>
      <c r="I107" s="24"/>
      <c r="J107" s="24"/>
      <c r="K107" s="31">
        <f>K99+K103+K105</f>
        <v>20.1</v>
      </c>
    </row>
    <row r="108" spans="2:11" ht="12.75">
      <c r="B108" s="100">
        <v>38840</v>
      </c>
      <c r="C108" s="2" t="s">
        <v>99</v>
      </c>
      <c r="D108" s="2"/>
      <c r="E108" s="15">
        <v>43.64</v>
      </c>
      <c r="H108" s="125"/>
      <c r="I108" s="33"/>
      <c r="J108" s="33"/>
      <c r="K108" s="35"/>
    </row>
    <row r="109" spans="1:5" ht="12.75">
      <c r="A109" s="2"/>
      <c r="B109" s="63" t="s">
        <v>109</v>
      </c>
      <c r="C109" s="63"/>
      <c r="D109" s="63"/>
      <c r="E109" s="25">
        <f>SUM(E102:E108)</f>
        <v>150.14</v>
      </c>
    </row>
    <row r="110" spans="1:7" ht="12.75">
      <c r="A110" s="2"/>
      <c r="B110" s="114"/>
      <c r="C110" s="114"/>
      <c r="D110" s="114"/>
      <c r="E110" s="10"/>
      <c r="G110" s="39" t="s">
        <v>127</v>
      </c>
    </row>
    <row r="111" spans="1:11" ht="12.75">
      <c r="A111" s="1" t="s">
        <v>113</v>
      </c>
      <c r="B111" s="64"/>
      <c r="C111" s="64"/>
      <c r="D111" s="64"/>
      <c r="G111" s="2"/>
      <c r="H111" s="2" t="s">
        <v>262</v>
      </c>
      <c r="K111" s="15">
        <v>68.73</v>
      </c>
    </row>
    <row r="112" spans="2:5" ht="12.75">
      <c r="B112" s="100">
        <v>38818</v>
      </c>
      <c r="C112" s="1" t="s">
        <v>263</v>
      </c>
      <c r="E112" s="12">
        <v>1.5</v>
      </c>
    </row>
    <row r="113" spans="2:11" ht="12.75">
      <c r="B113" s="63" t="s">
        <v>109</v>
      </c>
      <c r="C113" s="63"/>
      <c r="D113" s="63"/>
      <c r="E113" s="52">
        <f>SUM(E112:E112)</f>
        <v>1.5</v>
      </c>
      <c r="H113" s="65" t="s">
        <v>129</v>
      </c>
      <c r="I113" s="24"/>
      <c r="J113" s="24"/>
      <c r="K113" s="31">
        <f>SUM(K111:K111)</f>
        <v>68.73</v>
      </c>
    </row>
    <row r="114" spans="2:5" ht="12.75">
      <c r="B114" s="114"/>
      <c r="C114" s="114"/>
      <c r="D114" s="114"/>
      <c r="E114" s="27"/>
    </row>
    <row r="115" spans="1:7" ht="12.75">
      <c r="A115" s="1" t="s">
        <v>117</v>
      </c>
      <c r="G115" s="11" t="s">
        <v>131</v>
      </c>
    </row>
    <row r="116" spans="2:11" ht="12.75">
      <c r="B116" s="119">
        <v>38820</v>
      </c>
      <c r="C116" s="1" t="s">
        <v>264</v>
      </c>
      <c r="E116" s="12">
        <v>5</v>
      </c>
      <c r="G116" s="100">
        <v>38817</v>
      </c>
      <c r="H116" s="1" t="s">
        <v>265</v>
      </c>
      <c r="J116" s="1" t="s">
        <v>266</v>
      </c>
      <c r="K116" s="12">
        <v>5.4</v>
      </c>
    </row>
    <row r="117" spans="2:11" ht="12.75">
      <c r="B117" s="63" t="s">
        <v>109</v>
      </c>
      <c r="C117" s="63"/>
      <c r="D117" s="63"/>
      <c r="E117" s="52">
        <f>SUM(E116:E116)</f>
        <v>5</v>
      </c>
      <c r="J117" s="1" t="s">
        <v>267</v>
      </c>
      <c r="K117" s="12">
        <v>8</v>
      </c>
    </row>
    <row r="118" spans="2:11" ht="12.75">
      <c r="B118" s="114"/>
      <c r="C118" s="114"/>
      <c r="D118" s="114"/>
      <c r="E118" s="27"/>
      <c r="G118" s="62"/>
      <c r="H118" s="2"/>
      <c r="J118" s="1" t="s">
        <v>268</v>
      </c>
      <c r="K118" s="12">
        <v>20</v>
      </c>
    </row>
    <row r="119" spans="1:11" ht="12.75">
      <c r="A119" s="1" t="s">
        <v>269</v>
      </c>
      <c r="I119" s="1" t="s">
        <v>270</v>
      </c>
      <c r="K119" s="12">
        <v>12</v>
      </c>
    </row>
    <row r="120" spans="2:11" ht="12.75">
      <c r="B120" s="100">
        <v>38834</v>
      </c>
      <c r="C120" s="1" t="s">
        <v>99</v>
      </c>
      <c r="E120" s="12">
        <v>20.01</v>
      </c>
      <c r="J120" s="1" t="s">
        <v>271</v>
      </c>
      <c r="K120" s="12">
        <v>2.6</v>
      </c>
    </row>
    <row r="121" spans="2:11" ht="12.75">
      <c r="B121" s="63" t="s">
        <v>109</v>
      </c>
      <c r="C121" s="63"/>
      <c r="D121" s="63"/>
      <c r="E121" s="52">
        <f>SUM(E120)</f>
        <v>20.01</v>
      </c>
      <c r="J121" s="1" t="s">
        <v>272</v>
      </c>
      <c r="K121" s="12">
        <v>3.84</v>
      </c>
    </row>
    <row r="122" spans="5:11" ht="12.75">
      <c r="E122" s="12"/>
      <c r="J122" s="1" t="s">
        <v>273</v>
      </c>
      <c r="K122" s="27">
        <v>6</v>
      </c>
    </row>
    <row r="123" spans="2:11" ht="12.75">
      <c r="B123" s="30" t="s">
        <v>122</v>
      </c>
      <c r="C123" s="30"/>
      <c r="D123" s="30"/>
      <c r="E123" s="31">
        <f>E99+E109+E113+E117+E121</f>
        <v>451.65999999999997</v>
      </c>
      <c r="G123" s="100">
        <v>38837</v>
      </c>
      <c r="H123" s="1" t="s">
        <v>274</v>
      </c>
      <c r="K123" s="27">
        <v>120</v>
      </c>
    </row>
    <row r="124" spans="8:11" ht="12.75">
      <c r="H124" s="65" t="s">
        <v>134</v>
      </c>
      <c r="I124" s="24"/>
      <c r="J124" s="24"/>
      <c r="K124" s="31">
        <f>SUM(K116:K123)</f>
        <v>177.84</v>
      </c>
    </row>
    <row r="125" ht="12.75">
      <c r="A125" s="39" t="s">
        <v>123</v>
      </c>
    </row>
    <row r="126" spans="2:7" ht="12.75">
      <c r="B126" s="102">
        <v>38826</v>
      </c>
      <c r="C126" s="1" t="s">
        <v>275</v>
      </c>
      <c r="E126" s="12">
        <v>2.25</v>
      </c>
      <c r="G126" s="39" t="s">
        <v>135</v>
      </c>
    </row>
    <row r="127" spans="2:11" ht="12.75">
      <c r="B127" s="102">
        <v>38826</v>
      </c>
      <c r="C127" s="1" t="s">
        <v>275</v>
      </c>
      <c r="E127" s="12">
        <v>2.25</v>
      </c>
      <c r="G127" s="100">
        <v>38819</v>
      </c>
      <c r="H127" s="1" t="s">
        <v>276</v>
      </c>
      <c r="K127" s="12">
        <v>47.5</v>
      </c>
    </row>
    <row r="128" spans="2:11" ht="12.75">
      <c r="B128" s="102">
        <v>38813</v>
      </c>
      <c r="C128" s="1" t="s">
        <v>130</v>
      </c>
      <c r="E128" s="12">
        <v>1.1</v>
      </c>
      <c r="G128" s="100">
        <v>38834</v>
      </c>
      <c r="H128" s="1" t="s">
        <v>277</v>
      </c>
      <c r="K128" s="12">
        <v>312.1</v>
      </c>
    </row>
    <row r="129" spans="2:11" ht="12.75">
      <c r="B129" s="102">
        <v>38818</v>
      </c>
      <c r="C129" s="1" t="s">
        <v>126</v>
      </c>
      <c r="E129" s="12">
        <v>2.5</v>
      </c>
      <c r="G129" s="100">
        <v>38834</v>
      </c>
      <c r="H129" s="1" t="s">
        <v>246</v>
      </c>
      <c r="K129" s="1">
        <v>5.34</v>
      </c>
    </row>
    <row r="130" spans="2:11" ht="12.75">
      <c r="B130" s="102">
        <v>38818</v>
      </c>
      <c r="C130" s="1" t="s">
        <v>126</v>
      </c>
      <c r="E130" s="12">
        <v>2.5</v>
      </c>
      <c r="G130" s="100">
        <v>38837</v>
      </c>
      <c r="H130" s="1" t="s">
        <v>278</v>
      </c>
      <c r="K130" s="12">
        <v>47.7</v>
      </c>
    </row>
    <row r="131" spans="2:11" ht="12.75">
      <c r="B131" s="102">
        <v>38819</v>
      </c>
      <c r="C131" s="1" t="s">
        <v>126</v>
      </c>
      <c r="E131" s="12">
        <v>2.5</v>
      </c>
      <c r="G131" s="100">
        <v>38840</v>
      </c>
      <c r="H131" s="1" t="s">
        <v>279</v>
      </c>
      <c r="K131" s="12">
        <v>17.93</v>
      </c>
    </row>
    <row r="132" spans="2:5" ht="12.75">
      <c r="B132" s="102">
        <v>38819</v>
      </c>
      <c r="C132" s="1" t="s">
        <v>126</v>
      </c>
      <c r="E132" s="12">
        <v>2.5</v>
      </c>
    </row>
    <row r="133" spans="2:11" ht="12.75">
      <c r="B133" s="102">
        <v>38820</v>
      </c>
      <c r="C133" s="1" t="s">
        <v>126</v>
      </c>
      <c r="E133" s="12">
        <v>2.5</v>
      </c>
      <c r="H133" s="65" t="s">
        <v>144</v>
      </c>
      <c r="I133" s="24"/>
      <c r="J133" s="24"/>
      <c r="K133" s="31">
        <f>SUM(K127:K132)</f>
        <v>430.57</v>
      </c>
    </row>
    <row r="134" spans="2:5" ht="12.75">
      <c r="B134" s="102">
        <v>38821</v>
      </c>
      <c r="C134" s="1" t="s">
        <v>126</v>
      </c>
      <c r="E134" s="12">
        <v>2.5</v>
      </c>
    </row>
    <row r="135" spans="2:7" ht="12.75">
      <c r="B135" s="102">
        <v>38821</v>
      </c>
      <c r="C135" s="1" t="s">
        <v>124</v>
      </c>
      <c r="E135" s="12">
        <v>2.5</v>
      </c>
      <c r="G135" s="2" t="s">
        <v>145</v>
      </c>
    </row>
    <row r="136" spans="2:7" ht="12.75">
      <c r="B136" s="102">
        <v>38824</v>
      </c>
      <c r="C136" s="1" t="s">
        <v>126</v>
      </c>
      <c r="E136" s="12">
        <v>2.5</v>
      </c>
      <c r="G136" s="2" t="s">
        <v>281</v>
      </c>
    </row>
    <row r="137" spans="2:5" ht="12.75">
      <c r="B137" s="102">
        <v>38824</v>
      </c>
      <c r="C137" s="1" t="s">
        <v>280</v>
      </c>
      <c r="E137" s="12">
        <v>1.25</v>
      </c>
    </row>
    <row r="138" spans="2:5" ht="12.75">
      <c r="B138" s="102">
        <v>38824</v>
      </c>
      <c r="C138" s="1" t="s">
        <v>130</v>
      </c>
      <c r="E138" s="12">
        <v>1.1</v>
      </c>
    </row>
    <row r="139" spans="2:5" ht="12.75">
      <c r="B139" s="102">
        <v>38824</v>
      </c>
      <c r="C139" s="1" t="s">
        <v>124</v>
      </c>
      <c r="E139" s="12">
        <v>2.5</v>
      </c>
    </row>
    <row r="140" spans="2:5" ht="12.75">
      <c r="B140" s="102">
        <v>38826</v>
      </c>
      <c r="C140" s="1" t="s">
        <v>147</v>
      </c>
      <c r="E140" s="12">
        <v>3.05</v>
      </c>
    </row>
    <row r="141" spans="2:5" ht="12.75">
      <c r="B141" s="102">
        <v>38826</v>
      </c>
      <c r="C141" s="1" t="s">
        <v>147</v>
      </c>
      <c r="E141" s="12">
        <v>3.05</v>
      </c>
    </row>
    <row r="142" spans="2:5" ht="12.75">
      <c r="B142" s="102">
        <v>38827</v>
      </c>
      <c r="C142" s="1" t="s">
        <v>124</v>
      </c>
      <c r="E142" s="12">
        <v>2.5</v>
      </c>
    </row>
    <row r="143" spans="2:5" ht="12.75">
      <c r="B143" s="102">
        <v>38827</v>
      </c>
      <c r="C143" s="1" t="s">
        <v>124</v>
      </c>
      <c r="E143" s="12">
        <v>2.5</v>
      </c>
    </row>
    <row r="144" spans="2:5" ht="12.75">
      <c r="B144" s="102">
        <v>38828</v>
      </c>
      <c r="C144" s="1" t="s">
        <v>133</v>
      </c>
      <c r="E144" s="12">
        <v>1.1</v>
      </c>
    </row>
    <row r="145" spans="2:5" ht="12.75">
      <c r="B145" s="102">
        <v>38828</v>
      </c>
      <c r="C145" s="1" t="s">
        <v>124</v>
      </c>
      <c r="E145" s="12">
        <v>2.5</v>
      </c>
    </row>
    <row r="146" spans="2:5" ht="12.75">
      <c r="B146" s="102">
        <v>38828</v>
      </c>
      <c r="C146" s="1" t="s">
        <v>124</v>
      </c>
      <c r="E146" s="12">
        <v>2.5</v>
      </c>
    </row>
    <row r="147" spans="2:13" ht="12.75">
      <c r="B147" s="102">
        <v>38830</v>
      </c>
      <c r="C147" s="1" t="s">
        <v>133</v>
      </c>
      <c r="E147" s="12">
        <v>1.1</v>
      </c>
      <c r="G147" s="33"/>
      <c r="H147" s="33"/>
      <c r="I147" s="33"/>
      <c r="J147" s="33"/>
      <c r="K147" s="33"/>
      <c r="L147" s="33"/>
      <c r="M147" s="33"/>
    </row>
    <row r="148" spans="2:13" ht="12.75">
      <c r="B148" s="102">
        <v>38831</v>
      </c>
      <c r="C148" s="1" t="s">
        <v>124</v>
      </c>
      <c r="E148" s="12">
        <v>2.5</v>
      </c>
      <c r="G148" s="33"/>
      <c r="H148" s="33"/>
      <c r="I148" s="33"/>
      <c r="J148" s="33"/>
      <c r="K148" s="33"/>
      <c r="L148" s="33"/>
      <c r="M148" s="33"/>
    </row>
    <row r="149" spans="2:13" ht="12.75">
      <c r="B149" s="102">
        <v>38831</v>
      </c>
      <c r="C149" s="1" t="s">
        <v>124</v>
      </c>
      <c r="E149" s="12">
        <v>2.5</v>
      </c>
      <c r="G149" s="33"/>
      <c r="H149" s="33"/>
      <c r="I149" s="33"/>
      <c r="J149" s="33"/>
      <c r="K149" s="33"/>
      <c r="L149" s="33"/>
      <c r="M149" s="33"/>
    </row>
    <row r="150" spans="2:13" ht="12.75">
      <c r="B150" s="102">
        <v>38832</v>
      </c>
      <c r="C150" s="1" t="s">
        <v>124</v>
      </c>
      <c r="E150" s="12">
        <v>2.5</v>
      </c>
      <c r="G150" s="33"/>
      <c r="H150" s="33"/>
      <c r="I150" s="33"/>
      <c r="J150" s="33"/>
      <c r="K150" s="33"/>
      <c r="L150" s="33"/>
      <c r="M150" s="33"/>
    </row>
    <row r="151" spans="2:13" ht="12.75">
      <c r="B151" s="102">
        <v>38832</v>
      </c>
      <c r="C151" s="1" t="s">
        <v>124</v>
      </c>
      <c r="E151" s="12">
        <v>2.5</v>
      </c>
      <c r="G151" s="33"/>
      <c r="H151" s="33"/>
      <c r="I151" s="33"/>
      <c r="J151" s="33"/>
      <c r="K151" s="33"/>
      <c r="L151" s="33"/>
      <c r="M151" s="33"/>
    </row>
    <row r="152" spans="2:13" ht="12.75">
      <c r="B152" s="102">
        <v>38832</v>
      </c>
      <c r="C152" s="1" t="s">
        <v>126</v>
      </c>
      <c r="E152" s="12">
        <v>2.5</v>
      </c>
      <c r="G152" s="33"/>
      <c r="H152" s="33"/>
      <c r="I152" s="33"/>
      <c r="J152" s="33"/>
      <c r="K152" s="33"/>
      <c r="L152" s="33"/>
      <c r="M152" s="33"/>
    </row>
    <row r="153" spans="2:13" ht="12.75">
      <c r="B153" s="102">
        <v>38832</v>
      </c>
      <c r="C153" s="1" t="s">
        <v>124</v>
      </c>
      <c r="E153" s="12">
        <v>2.5</v>
      </c>
      <c r="G153" s="33"/>
      <c r="H153" s="33"/>
      <c r="I153" s="33"/>
      <c r="J153" s="33"/>
      <c r="K153" s="33"/>
      <c r="L153" s="33"/>
      <c r="M153" s="33"/>
    </row>
    <row r="154" spans="2:13" ht="12.75">
      <c r="B154" s="102">
        <v>38833</v>
      </c>
      <c r="C154" s="1" t="s">
        <v>126</v>
      </c>
      <c r="E154" s="12">
        <v>2.5</v>
      </c>
      <c r="G154" s="33"/>
      <c r="H154" s="33"/>
      <c r="I154" s="33"/>
      <c r="J154" s="33"/>
      <c r="K154" s="33"/>
      <c r="L154" s="33"/>
      <c r="M154" s="33"/>
    </row>
    <row r="155" spans="2:13" ht="12.75">
      <c r="B155" s="102">
        <v>38833</v>
      </c>
      <c r="C155" s="1" t="s">
        <v>124</v>
      </c>
      <c r="E155" s="12">
        <v>2.5</v>
      </c>
      <c r="G155" s="33"/>
      <c r="H155" s="33"/>
      <c r="I155" s="33"/>
      <c r="J155" s="33"/>
      <c r="K155" s="33"/>
      <c r="L155" s="33"/>
      <c r="M155" s="33"/>
    </row>
    <row r="156" spans="2:13" ht="12.75">
      <c r="B156" s="102">
        <v>38833</v>
      </c>
      <c r="C156" s="1" t="s">
        <v>126</v>
      </c>
      <c r="E156" s="12">
        <v>2.5</v>
      </c>
      <c r="G156" s="33"/>
      <c r="H156" s="33"/>
      <c r="I156" s="33"/>
      <c r="J156" s="33"/>
      <c r="K156" s="33"/>
      <c r="L156" s="33"/>
      <c r="M156" s="33"/>
    </row>
    <row r="157" spans="2:13" ht="12.75">
      <c r="B157" s="102">
        <v>38833</v>
      </c>
      <c r="C157" s="1" t="s">
        <v>124</v>
      </c>
      <c r="E157" s="12">
        <v>2.5</v>
      </c>
      <c r="G157" s="33"/>
      <c r="H157" s="33"/>
      <c r="I157" s="33"/>
      <c r="J157" s="33"/>
      <c r="K157" s="33"/>
      <c r="L157" s="33"/>
      <c r="M157" s="33"/>
    </row>
    <row r="158" spans="2:13" ht="12.75">
      <c r="B158" s="102">
        <v>38833</v>
      </c>
      <c r="C158" s="1" t="s">
        <v>124</v>
      </c>
      <c r="E158" s="12">
        <v>2.5</v>
      </c>
      <c r="G158" s="33"/>
      <c r="H158" s="33"/>
      <c r="I158" s="33"/>
      <c r="J158" s="33"/>
      <c r="K158" s="33"/>
      <c r="L158" s="33"/>
      <c r="M158" s="33"/>
    </row>
    <row r="159" spans="2:13" ht="12.75">
      <c r="B159" s="102">
        <v>38833</v>
      </c>
      <c r="C159" s="1" t="s">
        <v>126</v>
      </c>
      <c r="E159" s="12">
        <v>2.5</v>
      </c>
      <c r="G159" s="33"/>
      <c r="H159" s="33"/>
      <c r="I159" s="33"/>
      <c r="J159" s="33"/>
      <c r="K159" s="33"/>
      <c r="L159" s="33"/>
      <c r="M159" s="33"/>
    </row>
    <row r="160" spans="2:13" ht="12.75">
      <c r="B160" s="102">
        <v>38834</v>
      </c>
      <c r="C160" s="1" t="s">
        <v>124</v>
      </c>
      <c r="E160" s="12">
        <v>2.5</v>
      </c>
      <c r="G160" s="33"/>
      <c r="H160" s="33"/>
      <c r="I160" s="33"/>
      <c r="J160" s="33"/>
      <c r="K160" s="33"/>
      <c r="L160" s="33"/>
      <c r="M160" s="33"/>
    </row>
    <row r="161" spans="2:13" ht="12.75">
      <c r="B161" s="102">
        <v>38834</v>
      </c>
      <c r="C161" s="1" t="s">
        <v>124</v>
      </c>
      <c r="E161" s="12">
        <v>2.5</v>
      </c>
      <c r="G161" s="102">
        <v>38840</v>
      </c>
      <c r="H161" s="1" t="s">
        <v>124</v>
      </c>
      <c r="J161" s="12">
        <v>2.5</v>
      </c>
      <c r="K161" s="33"/>
      <c r="L161" s="33"/>
      <c r="M161" s="33"/>
    </row>
    <row r="162" spans="2:13" ht="12.75">
      <c r="B162" s="102">
        <v>38835</v>
      </c>
      <c r="C162" s="1" t="s">
        <v>126</v>
      </c>
      <c r="E162" s="12">
        <v>2.5</v>
      </c>
      <c r="G162" s="102">
        <v>38840</v>
      </c>
      <c r="H162" s="1" t="s">
        <v>124</v>
      </c>
      <c r="J162" s="12">
        <v>2.5</v>
      </c>
      <c r="K162" s="33"/>
      <c r="L162" s="33"/>
      <c r="M162" s="33"/>
    </row>
    <row r="163" spans="2:13" ht="12.75">
      <c r="B163" s="102">
        <v>38835</v>
      </c>
      <c r="C163" s="1" t="s">
        <v>126</v>
      </c>
      <c r="E163" s="12">
        <v>2.5</v>
      </c>
      <c r="G163" s="102">
        <v>38824</v>
      </c>
      <c r="H163" s="1" t="s">
        <v>124</v>
      </c>
      <c r="J163" s="12">
        <v>2.5</v>
      </c>
      <c r="K163" s="33"/>
      <c r="L163" s="33"/>
      <c r="M163" s="33"/>
    </row>
    <row r="164" spans="2:13" ht="12.75">
      <c r="B164" s="102">
        <v>38835</v>
      </c>
      <c r="C164" s="1" t="s">
        <v>124</v>
      </c>
      <c r="E164" s="12">
        <v>2.5</v>
      </c>
      <c r="G164" s="102">
        <v>38831</v>
      </c>
      <c r="H164" s="1" t="s">
        <v>124</v>
      </c>
      <c r="J164" s="12">
        <v>2.5</v>
      </c>
      <c r="K164" s="33"/>
      <c r="L164" s="33"/>
      <c r="M164" s="33"/>
    </row>
    <row r="165" spans="2:13" ht="12.75">
      <c r="B165" s="102">
        <v>38835</v>
      </c>
      <c r="C165" s="1" t="s">
        <v>126</v>
      </c>
      <c r="E165" s="12">
        <v>2.5</v>
      </c>
      <c r="G165" s="30" t="s">
        <v>150</v>
      </c>
      <c r="H165" s="30"/>
      <c r="I165" s="30"/>
      <c r="J165" s="31">
        <f>(SUM(E126:E167))+(SUM(J161:J164))</f>
        <v>108.75</v>
      </c>
      <c r="K165" s="33"/>
      <c r="L165" s="33"/>
      <c r="M165" s="33"/>
    </row>
    <row r="166" spans="2:13" ht="12.75">
      <c r="B166" s="102">
        <v>38835</v>
      </c>
      <c r="C166" s="1" t="s">
        <v>124</v>
      </c>
      <c r="E166" s="12">
        <v>2.5</v>
      </c>
      <c r="G166" s="33"/>
      <c r="H166" s="33"/>
      <c r="I166" s="33"/>
      <c r="J166" s="33"/>
      <c r="K166" s="33"/>
      <c r="L166" s="33"/>
      <c r="M166" s="33"/>
    </row>
    <row r="167" spans="2:13" ht="12.75">
      <c r="B167" s="102">
        <v>38835</v>
      </c>
      <c r="C167" s="1" t="s">
        <v>124</v>
      </c>
      <c r="E167" s="12">
        <v>2.5</v>
      </c>
      <c r="G167" s="33"/>
      <c r="H167" s="33"/>
      <c r="I167" s="33"/>
      <c r="J167" s="33"/>
      <c r="K167" s="33"/>
      <c r="L167" s="33"/>
      <c r="M167" s="33"/>
    </row>
    <row r="168" spans="2:7" ht="18">
      <c r="B168" s="2"/>
      <c r="E168" s="12"/>
      <c r="G168" s="3" t="s">
        <v>252</v>
      </c>
    </row>
    <row r="169" spans="2:9" ht="15">
      <c r="B169" s="66" t="s">
        <v>151</v>
      </c>
      <c r="C169" s="61"/>
      <c r="D169" s="61"/>
      <c r="E169" s="67"/>
      <c r="F169" s="67"/>
      <c r="G169" s="61"/>
      <c r="H169" s="61"/>
      <c r="I169" s="61"/>
    </row>
    <row r="170" spans="2:9" ht="15">
      <c r="B170" s="68"/>
      <c r="C170" s="61"/>
      <c r="D170" s="61"/>
      <c r="E170" s="67"/>
      <c r="F170" s="67"/>
      <c r="G170" s="61"/>
      <c r="H170" s="61"/>
      <c r="I170" s="61"/>
    </row>
    <row r="171" spans="2:9" ht="15">
      <c r="B171" s="61"/>
      <c r="C171" s="61"/>
      <c r="D171" s="61"/>
      <c r="E171" s="61"/>
      <c r="F171" s="61"/>
      <c r="G171" s="61"/>
      <c r="H171" s="61"/>
      <c r="I171" s="61"/>
    </row>
    <row r="172" spans="2:9" ht="15">
      <c r="B172" s="61" t="s">
        <v>3</v>
      </c>
      <c r="C172" s="61"/>
      <c r="D172" s="61"/>
      <c r="E172" s="61"/>
      <c r="F172" s="61"/>
      <c r="G172" s="61"/>
      <c r="H172" s="61"/>
      <c r="I172" s="61"/>
    </row>
    <row r="173" spans="2:9" ht="15">
      <c r="B173" s="61" t="s">
        <v>5</v>
      </c>
      <c r="C173" s="61"/>
      <c r="D173" s="61"/>
      <c r="E173" s="60"/>
      <c r="G173" s="69">
        <f>F20</f>
        <v>5330</v>
      </c>
      <c r="H173" s="70"/>
      <c r="I173" s="61"/>
    </row>
    <row r="174" spans="2:9" ht="15">
      <c r="B174" s="61" t="s">
        <v>27</v>
      </c>
      <c r="C174" s="61"/>
      <c r="D174" s="61"/>
      <c r="E174" s="60"/>
      <c r="G174" s="71">
        <f>F25</f>
        <v>176</v>
      </c>
      <c r="H174" s="69">
        <f>SUM(G173:G174)</f>
        <v>5506</v>
      </c>
      <c r="I174" s="61"/>
    </row>
    <row r="175" spans="2:9" ht="15">
      <c r="B175" s="61"/>
      <c r="C175" s="61"/>
      <c r="D175" s="61"/>
      <c r="E175" s="60"/>
      <c r="G175" s="72"/>
      <c r="H175" s="70"/>
      <c r="I175" s="61"/>
    </row>
    <row r="176" spans="2:9" ht="15">
      <c r="B176" s="61" t="s">
        <v>33</v>
      </c>
      <c r="C176" s="61"/>
      <c r="D176" s="61"/>
      <c r="E176" s="60"/>
      <c r="G176" s="72"/>
      <c r="H176" s="70"/>
      <c r="I176" s="61"/>
    </row>
    <row r="177" spans="2:9" ht="15">
      <c r="B177" s="61" t="s">
        <v>218</v>
      </c>
      <c r="C177" s="61"/>
      <c r="D177" s="61"/>
      <c r="E177" s="60"/>
      <c r="G177" s="70"/>
      <c r="H177" s="69">
        <f>F32</f>
        <v>218</v>
      </c>
      <c r="I177" s="61"/>
    </row>
    <row r="178" spans="2:9" ht="15">
      <c r="B178" s="61"/>
      <c r="C178" s="61"/>
      <c r="D178" s="61"/>
      <c r="E178" s="60"/>
      <c r="G178" s="69"/>
      <c r="H178" s="70"/>
      <c r="I178" s="61"/>
    </row>
    <row r="179" spans="2:9" ht="15.75">
      <c r="B179" s="73"/>
      <c r="C179" s="74" t="s">
        <v>153</v>
      </c>
      <c r="D179" s="74"/>
      <c r="E179" s="73"/>
      <c r="F179" s="24"/>
      <c r="G179" s="75"/>
      <c r="H179" s="76">
        <f>H174+H177</f>
        <v>5724</v>
      </c>
      <c r="I179" s="61"/>
    </row>
    <row r="180" spans="2:9" ht="15.75">
      <c r="B180" s="61"/>
      <c r="C180" s="77"/>
      <c r="D180" s="77"/>
      <c r="E180" s="60"/>
      <c r="F180" s="60"/>
      <c r="G180" s="77"/>
      <c r="H180" s="61"/>
      <c r="I180" s="61"/>
    </row>
    <row r="181" spans="2:9" ht="15.75">
      <c r="B181" s="60" t="s">
        <v>39</v>
      </c>
      <c r="C181" s="61"/>
      <c r="D181" s="61"/>
      <c r="E181" s="60"/>
      <c r="F181" s="60"/>
      <c r="G181" s="77"/>
      <c r="H181" s="61"/>
      <c r="I181" s="78"/>
    </row>
    <row r="182" spans="2:9" ht="15">
      <c r="B182" s="61" t="s">
        <v>154</v>
      </c>
      <c r="C182" s="60"/>
      <c r="D182" s="60"/>
      <c r="E182" s="60"/>
      <c r="F182" s="69">
        <f>F45</f>
        <v>3000</v>
      </c>
      <c r="G182" s="70"/>
      <c r="H182" s="70"/>
      <c r="I182" s="79"/>
    </row>
    <row r="183" spans="2:9" ht="15">
      <c r="B183" s="61" t="s">
        <v>155</v>
      </c>
      <c r="C183" s="60"/>
      <c r="D183" s="60"/>
      <c r="E183" s="60"/>
      <c r="F183" s="69">
        <f>F51</f>
        <v>560.41</v>
      </c>
      <c r="G183" s="70"/>
      <c r="H183" s="70"/>
      <c r="I183" s="61"/>
    </row>
    <row r="184" spans="2:9" ht="15">
      <c r="B184" s="61" t="s">
        <v>96</v>
      </c>
      <c r="C184" s="60"/>
      <c r="D184" s="60"/>
      <c r="E184" s="60"/>
      <c r="F184" s="69">
        <f>F56</f>
        <v>266.39</v>
      </c>
      <c r="G184" s="70"/>
      <c r="H184" s="70"/>
      <c r="I184" s="61"/>
    </row>
    <row r="185" spans="2:9" ht="15">
      <c r="B185" s="80" t="s">
        <v>102</v>
      </c>
      <c r="C185" s="60"/>
      <c r="D185" s="60"/>
      <c r="E185" s="60"/>
      <c r="F185" s="69">
        <f>F63</f>
        <v>20.1</v>
      </c>
      <c r="G185" s="70"/>
      <c r="H185" s="70"/>
      <c r="I185" s="61"/>
    </row>
    <row r="186" spans="2:9" ht="15">
      <c r="B186" s="61" t="s">
        <v>156</v>
      </c>
      <c r="C186" s="60"/>
      <c r="D186" s="60"/>
      <c r="E186" s="60"/>
      <c r="F186" s="69">
        <f>F67</f>
        <v>68.73</v>
      </c>
      <c r="G186" s="70"/>
      <c r="H186" s="70"/>
      <c r="I186" s="61"/>
    </row>
    <row r="187" spans="2:9" ht="15">
      <c r="B187" s="61" t="s">
        <v>157</v>
      </c>
      <c r="C187" s="60"/>
      <c r="D187" s="60"/>
      <c r="E187" s="60"/>
      <c r="F187" s="69">
        <f>F71</f>
        <v>177.84</v>
      </c>
      <c r="G187" s="70"/>
      <c r="H187" s="70"/>
      <c r="I187" s="61"/>
    </row>
    <row r="188" spans="2:9" ht="15">
      <c r="B188" s="61" t="s">
        <v>158</v>
      </c>
      <c r="C188" s="61"/>
      <c r="D188" s="61"/>
      <c r="E188" s="60"/>
      <c r="F188" s="71">
        <f>F75</f>
        <v>430.57</v>
      </c>
      <c r="G188" s="70"/>
      <c r="H188" s="70"/>
      <c r="I188" s="61"/>
    </row>
    <row r="189" spans="2:9" ht="15">
      <c r="B189" s="61"/>
      <c r="C189" s="61"/>
      <c r="D189" s="61"/>
      <c r="E189" s="60"/>
      <c r="F189" s="69"/>
      <c r="G189" s="70"/>
      <c r="H189" s="70"/>
      <c r="I189" s="61"/>
    </row>
    <row r="190" spans="2:9" ht="15.75">
      <c r="B190" s="73"/>
      <c r="C190" s="74" t="s">
        <v>159</v>
      </c>
      <c r="D190" s="74"/>
      <c r="E190" s="73"/>
      <c r="F190" s="75"/>
      <c r="G190" s="75"/>
      <c r="H190" s="76">
        <f>F182+F183+F184+F185+F186+F187+F188</f>
        <v>4524.04</v>
      </c>
      <c r="I190" s="61"/>
    </row>
    <row r="191" spans="2:9" ht="15">
      <c r="B191" s="60"/>
      <c r="C191" s="60"/>
      <c r="D191" s="60"/>
      <c r="E191" s="60"/>
      <c r="F191" s="69"/>
      <c r="G191" s="70"/>
      <c r="H191" s="69"/>
      <c r="I191" s="61"/>
    </row>
    <row r="192" spans="2:9" ht="15.75">
      <c r="B192" s="81"/>
      <c r="C192" s="81" t="s">
        <v>93</v>
      </c>
      <c r="D192" s="81"/>
      <c r="E192" s="74"/>
      <c r="F192" s="82"/>
      <c r="G192" s="75"/>
      <c r="H192" s="76">
        <f>H179-H190</f>
        <v>1199.96</v>
      </c>
      <c r="I192" s="61"/>
    </row>
    <row r="193" spans="2:9" ht="15.75">
      <c r="B193" s="61"/>
      <c r="C193" s="61"/>
      <c r="D193" s="61"/>
      <c r="E193" s="77"/>
      <c r="F193" s="61"/>
      <c r="G193" s="61"/>
      <c r="H193" s="61"/>
      <c r="I193" s="61"/>
    </row>
    <row r="194" spans="2:9" ht="16.5" thickBot="1">
      <c r="B194" s="83"/>
      <c r="C194" s="84"/>
      <c r="D194" s="84"/>
      <c r="E194" s="83"/>
      <c r="F194" s="83"/>
      <c r="G194" s="84"/>
      <c r="H194" s="83"/>
      <c r="I194" s="83"/>
    </row>
    <row r="195" spans="2:9" ht="15.75">
      <c r="B195" s="85"/>
      <c r="C195" s="86"/>
      <c r="D195" s="86"/>
      <c r="E195" s="85"/>
      <c r="F195" s="85"/>
      <c r="G195" s="86"/>
      <c r="H195" s="85"/>
      <c r="I195" s="85"/>
    </row>
    <row r="196" spans="2:9" ht="15.75">
      <c r="B196" s="85"/>
      <c r="C196" s="86"/>
      <c r="D196" s="86"/>
      <c r="E196" s="85"/>
      <c r="F196" s="85"/>
      <c r="G196" s="86"/>
      <c r="H196" s="85"/>
      <c r="I196" s="85"/>
    </row>
    <row r="197" spans="2:9" ht="15">
      <c r="B197" s="61"/>
      <c r="C197" s="61"/>
      <c r="D197" s="61"/>
      <c r="E197" s="61"/>
      <c r="F197" s="61"/>
      <c r="G197" s="61"/>
      <c r="H197" s="61"/>
      <c r="I197" s="61"/>
    </row>
    <row r="198" spans="2:9" ht="15">
      <c r="B198" s="87" t="s">
        <v>160</v>
      </c>
      <c r="C198" s="61"/>
      <c r="D198" s="61"/>
      <c r="E198" s="88"/>
      <c r="F198" s="88"/>
      <c r="G198" s="61"/>
      <c r="H198" s="61"/>
      <c r="I198" s="61"/>
    </row>
    <row r="199" spans="2:9" ht="15">
      <c r="B199" s="61"/>
      <c r="C199" s="61"/>
      <c r="D199" s="61"/>
      <c r="E199" s="61"/>
      <c r="F199" s="61"/>
      <c r="G199" s="61"/>
      <c r="H199" s="61"/>
      <c r="I199" s="61"/>
    </row>
    <row r="200" spans="2:9" ht="15.75">
      <c r="B200" s="73" t="s">
        <v>4</v>
      </c>
      <c r="C200" s="73"/>
      <c r="D200" s="73"/>
      <c r="E200" s="73"/>
      <c r="F200" s="75"/>
      <c r="G200" s="76">
        <f>N5</f>
        <v>5971.78</v>
      </c>
      <c r="H200" s="85"/>
      <c r="I200" s="61"/>
    </row>
    <row r="201" spans="2:9" ht="15">
      <c r="B201" s="85"/>
      <c r="C201" s="60"/>
      <c r="D201" s="60"/>
      <c r="E201" s="61"/>
      <c r="F201" s="89"/>
      <c r="G201" s="90"/>
      <c r="H201" s="85"/>
      <c r="I201" s="61"/>
    </row>
    <row r="202" spans="2:9" ht="15">
      <c r="B202" s="91"/>
      <c r="C202" s="61" t="s">
        <v>161</v>
      </c>
      <c r="D202" s="61"/>
      <c r="E202" s="61"/>
      <c r="F202" s="70"/>
      <c r="G202" s="90">
        <f>H192</f>
        <v>1199.96</v>
      </c>
      <c r="H202" s="85"/>
      <c r="I202" s="61"/>
    </row>
    <row r="203" spans="2:9" ht="15">
      <c r="B203" s="91"/>
      <c r="C203" s="61" t="s">
        <v>162</v>
      </c>
      <c r="D203" s="61"/>
      <c r="E203" s="61"/>
      <c r="F203" s="70"/>
      <c r="G203" s="90">
        <f>N28</f>
        <v>-508</v>
      </c>
      <c r="H203" s="85"/>
      <c r="I203" s="61"/>
    </row>
    <row r="204" spans="2:9" ht="15">
      <c r="B204" s="85"/>
      <c r="C204" s="61"/>
      <c r="D204" s="61"/>
      <c r="E204" s="61"/>
      <c r="F204" s="92"/>
      <c r="G204" s="89"/>
      <c r="H204" s="85"/>
      <c r="I204" s="61"/>
    </row>
    <row r="205" spans="2:9" ht="15.75">
      <c r="B205" s="73" t="s">
        <v>35</v>
      </c>
      <c r="C205" s="73"/>
      <c r="D205" s="73"/>
      <c r="E205" s="73"/>
      <c r="F205" s="75"/>
      <c r="G205" s="76">
        <f>SUM(G200:G203)</f>
        <v>6663.74</v>
      </c>
      <c r="H205" s="85"/>
      <c r="I205" s="61"/>
    </row>
    <row r="206" spans="2:9" ht="15.75">
      <c r="B206" s="85"/>
      <c r="C206" s="85"/>
      <c r="D206" s="85"/>
      <c r="E206" s="85"/>
      <c r="F206" s="89"/>
      <c r="G206" s="93"/>
      <c r="H206" s="61"/>
      <c r="I206" s="61"/>
    </row>
    <row r="207" spans="2:9" ht="16.5" thickBot="1">
      <c r="B207" s="83"/>
      <c r="C207" s="84"/>
      <c r="D207" s="84"/>
      <c r="E207" s="83"/>
      <c r="F207" s="83"/>
      <c r="G207" s="84"/>
      <c r="H207" s="83"/>
      <c r="I207" s="83"/>
    </row>
    <row r="208" spans="2:9" ht="15.75">
      <c r="B208" s="85"/>
      <c r="C208" s="86"/>
      <c r="D208" s="86"/>
      <c r="E208" s="85"/>
      <c r="F208" s="85"/>
      <c r="G208" s="86"/>
      <c r="H208" s="85"/>
      <c r="I208" s="85"/>
    </row>
    <row r="209" spans="2:9" ht="15.75">
      <c r="B209" s="85"/>
      <c r="C209" s="86"/>
      <c r="D209" s="86"/>
      <c r="E209" s="85"/>
      <c r="F209" s="85"/>
      <c r="G209" s="86"/>
      <c r="H209" s="85"/>
      <c r="I209" s="85"/>
    </row>
    <row r="210" spans="8:9" ht="15">
      <c r="H210" s="61"/>
      <c r="I210" s="61"/>
    </row>
    <row r="211" spans="2:9" ht="15">
      <c r="B211" s="87" t="s">
        <v>163</v>
      </c>
      <c r="C211" s="61"/>
      <c r="D211" s="61"/>
      <c r="E211" s="88"/>
      <c r="F211" s="88"/>
      <c r="G211" s="61"/>
      <c r="H211" s="61"/>
      <c r="I211" s="61"/>
    </row>
    <row r="212" spans="2:9" ht="15">
      <c r="B212" s="61"/>
      <c r="C212" s="61"/>
      <c r="D212" s="61"/>
      <c r="E212" s="61"/>
      <c r="F212" s="61"/>
      <c r="G212" s="61"/>
      <c r="H212" s="61"/>
      <c r="I212" s="61"/>
    </row>
    <row r="213" spans="2:7" ht="15.75">
      <c r="B213" s="73" t="s">
        <v>164</v>
      </c>
      <c r="C213" s="73"/>
      <c r="D213" s="73"/>
      <c r="E213" s="73"/>
      <c r="F213" s="75"/>
      <c r="G213" s="76">
        <f>K43</f>
        <v>13700</v>
      </c>
    </row>
    <row r="214" spans="2:7" ht="15">
      <c r="B214" s="85"/>
      <c r="C214" s="60"/>
      <c r="D214" s="60"/>
      <c r="E214" s="61"/>
      <c r="F214" s="89"/>
      <c r="G214" s="90"/>
    </row>
    <row r="215" spans="2:7" ht="15">
      <c r="B215" s="91"/>
      <c r="C215" s="61" t="s">
        <v>165</v>
      </c>
      <c r="D215" s="61"/>
      <c r="E215" s="61"/>
      <c r="F215" s="70"/>
      <c r="G215" s="90">
        <f>(L43)</f>
        <v>508</v>
      </c>
    </row>
    <row r="216" spans="2:7" ht="15">
      <c r="B216" s="91"/>
      <c r="C216" s="61" t="s">
        <v>166</v>
      </c>
      <c r="D216" s="61"/>
      <c r="E216" s="61"/>
      <c r="F216" s="70"/>
      <c r="G216" s="90">
        <f>-(M43)</f>
        <v>0</v>
      </c>
    </row>
    <row r="217" spans="2:7" ht="15">
      <c r="B217" s="85"/>
      <c r="C217" s="61"/>
      <c r="D217" s="61"/>
      <c r="E217" s="61"/>
      <c r="F217" s="92"/>
      <c r="G217" s="89"/>
    </row>
    <row r="218" spans="2:7" ht="15.75">
      <c r="B218" s="73" t="s">
        <v>167</v>
      </c>
      <c r="C218" s="73"/>
      <c r="D218" s="73"/>
      <c r="E218" s="73"/>
      <c r="F218" s="75"/>
      <c r="G218" s="76">
        <f>SUM(G213:G216)</f>
        <v>14208</v>
      </c>
    </row>
    <row r="221" spans="2:7" ht="15.75">
      <c r="B221" s="94"/>
      <c r="C221" s="61"/>
      <c r="D221" s="61"/>
      <c r="E221" s="61"/>
      <c r="F221" s="70"/>
      <c r="G221" s="95"/>
    </row>
    <row r="222" spans="2:7" ht="15.75">
      <c r="B222" s="61"/>
      <c r="C222" s="61"/>
      <c r="D222" s="61"/>
      <c r="E222" s="61"/>
      <c r="F222" s="70"/>
      <c r="G222" s="95"/>
    </row>
    <row r="223" spans="2:7" ht="15.75">
      <c r="B223" s="61"/>
      <c r="C223" s="61"/>
      <c r="D223" s="61"/>
      <c r="E223" s="61"/>
      <c r="F223" s="70"/>
      <c r="G223" s="95"/>
    </row>
  </sheetData>
  <printOptions/>
  <pageMargins left="0.75" right="0.75" top="1" bottom="1" header="0" footer="0"/>
  <pageSetup horizontalDpi="600" verticalDpi="6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4.8515625" style="1" customWidth="1"/>
    <col min="3" max="3" width="5.421875" style="1" customWidth="1"/>
    <col min="4" max="4" width="4.140625" style="1" customWidth="1"/>
    <col min="5" max="5" width="8.8515625" style="1" customWidth="1"/>
    <col min="6" max="7" width="9.8515625" style="1" customWidth="1"/>
    <col min="8" max="8" width="8.421875" style="1" customWidth="1"/>
    <col min="9" max="9" width="5.57421875" style="1" customWidth="1"/>
    <col min="10" max="10" width="14.57421875" style="1" customWidth="1"/>
    <col min="11" max="11" width="11.421875" style="1" customWidth="1"/>
    <col min="12" max="12" width="11.8515625" style="1" bestFit="1" customWidth="1"/>
    <col min="13" max="13" width="11.421875" style="1" customWidth="1"/>
    <col min="14" max="14" width="9.28125" style="1" customWidth="1"/>
    <col min="15" max="15" width="0" style="1" hidden="1" customWidth="1"/>
    <col min="16" max="16" width="11.421875" style="1" hidden="1" customWidth="1"/>
    <col min="17" max="17" width="0" style="1" hidden="1" customWidth="1"/>
    <col min="18" max="16384" width="11.421875" style="1" customWidth="1"/>
  </cols>
  <sheetData>
    <row r="1" spans="5:13" ht="18">
      <c r="E1" s="2"/>
      <c r="F1" s="2"/>
      <c r="G1" s="3" t="s">
        <v>282</v>
      </c>
      <c r="H1" s="2"/>
      <c r="I1" s="2"/>
      <c r="J1" s="2"/>
      <c r="K1" s="2"/>
      <c r="L1" s="2"/>
      <c r="M1" s="2"/>
    </row>
    <row r="2" spans="2:1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0" ht="15">
      <c r="B3" s="4" t="s">
        <v>283</v>
      </c>
      <c r="C3" s="4"/>
      <c r="D3" s="4"/>
      <c r="E3" s="2"/>
      <c r="G3" s="2"/>
      <c r="H3" s="2"/>
      <c r="I3" s="5"/>
      <c r="J3" s="4" t="s">
        <v>2</v>
      </c>
    </row>
    <row r="4" spans="2:9" ht="12.75">
      <c r="B4" s="2"/>
      <c r="C4" s="2"/>
      <c r="D4" s="2"/>
      <c r="E4" s="2"/>
      <c r="F4" s="2"/>
      <c r="G4" s="2"/>
      <c r="H4" s="2"/>
      <c r="I4" s="5"/>
    </row>
    <row r="5" spans="2:14" ht="15">
      <c r="B5" s="6" t="s">
        <v>3</v>
      </c>
      <c r="C5" s="6"/>
      <c r="D5" s="6"/>
      <c r="E5" s="2"/>
      <c r="F5" s="2"/>
      <c r="G5" s="2"/>
      <c r="H5" s="2"/>
      <c r="I5" s="5"/>
      <c r="J5" s="7" t="s">
        <v>4</v>
      </c>
      <c r="K5" s="8"/>
      <c r="L5" s="8"/>
      <c r="M5" s="8"/>
      <c r="N5" s="25">
        <f>Abr!N30</f>
        <v>6663.74</v>
      </c>
    </row>
    <row r="6" spans="2:14" ht="14.25">
      <c r="B6" s="9"/>
      <c r="C6" s="9"/>
      <c r="D6" s="9"/>
      <c r="E6" s="2"/>
      <c r="F6" s="2"/>
      <c r="G6" s="2"/>
      <c r="H6" s="2"/>
      <c r="I6" s="5"/>
      <c r="J6" s="2"/>
      <c r="K6" s="2"/>
      <c r="L6" s="2"/>
      <c r="M6" s="2"/>
      <c r="N6" s="10"/>
    </row>
    <row r="7" spans="2:14" ht="12.75">
      <c r="B7" s="11" t="s">
        <v>5</v>
      </c>
      <c r="C7" s="11"/>
      <c r="D7" s="11"/>
      <c r="F7" s="12"/>
      <c r="I7" s="13"/>
      <c r="J7" s="14"/>
      <c r="K7" s="2" t="s">
        <v>6</v>
      </c>
      <c r="L7" s="2"/>
      <c r="N7" s="15">
        <f>G80</f>
        <v>1112.4099999999999</v>
      </c>
    </row>
    <row r="8" spans="2:14" ht="12.75">
      <c r="B8" s="11"/>
      <c r="C8" s="104" t="s">
        <v>183</v>
      </c>
      <c r="D8" s="104" t="s">
        <v>184</v>
      </c>
      <c r="F8" s="12"/>
      <c r="I8" s="13"/>
      <c r="J8" s="14"/>
      <c r="K8" s="2"/>
      <c r="L8" s="2"/>
      <c r="N8" s="15"/>
    </row>
    <row r="9" spans="1:14" ht="12.75">
      <c r="A9" s="105"/>
      <c r="B9" s="16" t="s">
        <v>168</v>
      </c>
      <c r="C9" s="106">
        <v>11</v>
      </c>
      <c r="D9" s="106">
        <v>40</v>
      </c>
      <c r="E9" s="12">
        <f>(C9*D9)</f>
        <v>440</v>
      </c>
      <c r="F9" s="120"/>
      <c r="I9" s="13"/>
      <c r="J9" s="18"/>
      <c r="K9" s="2"/>
      <c r="L9" s="2"/>
      <c r="N9" s="15"/>
    </row>
    <row r="10" spans="1:14" ht="12.75">
      <c r="A10" s="105"/>
      <c r="B10" s="16" t="s">
        <v>169</v>
      </c>
      <c r="C10" s="106">
        <v>11</v>
      </c>
      <c r="D10" s="106">
        <v>40</v>
      </c>
      <c r="E10" s="12">
        <f aca="true" t="shared" si="0" ref="E10:E19">C10*D10</f>
        <v>440</v>
      </c>
      <c r="F10" s="107"/>
      <c r="I10" s="13"/>
      <c r="J10" s="18"/>
      <c r="K10" s="2"/>
      <c r="L10" s="2"/>
      <c r="N10" s="15"/>
    </row>
    <row r="11" spans="1:14" ht="12.75">
      <c r="A11" s="105"/>
      <c r="B11" s="16" t="s">
        <v>170</v>
      </c>
      <c r="C11" s="106">
        <v>9</v>
      </c>
      <c r="D11" s="106">
        <v>40</v>
      </c>
      <c r="E11" s="12">
        <f t="shared" si="0"/>
        <v>360</v>
      </c>
      <c r="F11" s="20"/>
      <c r="I11" s="13"/>
      <c r="J11" s="2"/>
      <c r="K11" s="2" t="s">
        <v>10</v>
      </c>
      <c r="L11" s="2"/>
      <c r="N11" s="15"/>
    </row>
    <row r="12" spans="1:11" ht="12.75">
      <c r="A12" s="105"/>
      <c r="B12" s="16" t="s">
        <v>171</v>
      </c>
      <c r="C12" s="106">
        <v>6</v>
      </c>
      <c r="D12" s="106">
        <v>40</v>
      </c>
      <c r="E12" s="12">
        <f t="shared" si="0"/>
        <v>240</v>
      </c>
      <c r="F12" s="20"/>
      <c r="I12" s="13"/>
      <c r="J12" s="2"/>
      <c r="K12" s="1" t="s">
        <v>12</v>
      </c>
    </row>
    <row r="13" spans="1:14" ht="12.75">
      <c r="A13" s="105"/>
      <c r="B13" s="16" t="s">
        <v>172</v>
      </c>
      <c r="C13" s="106">
        <v>10</v>
      </c>
      <c r="D13" s="106">
        <v>40</v>
      </c>
      <c r="E13" s="12">
        <f t="shared" si="0"/>
        <v>400</v>
      </c>
      <c r="F13" s="21"/>
      <c r="I13" s="13"/>
      <c r="J13" s="2"/>
      <c r="K13" s="2" t="s">
        <v>14</v>
      </c>
      <c r="M13" s="22">
        <v>-150</v>
      </c>
      <c r="N13" s="2"/>
    </row>
    <row r="14" spans="1:14" ht="12.75">
      <c r="A14" s="105"/>
      <c r="B14" s="16" t="s">
        <v>173</v>
      </c>
      <c r="C14" s="106">
        <v>9</v>
      </c>
      <c r="D14" s="106">
        <v>40</v>
      </c>
      <c r="E14" s="12">
        <f t="shared" si="0"/>
        <v>360</v>
      </c>
      <c r="F14" s="12"/>
      <c r="I14" s="13"/>
      <c r="K14" s="2" t="s">
        <v>16</v>
      </c>
      <c r="M14" s="22">
        <v>-100</v>
      </c>
      <c r="N14" s="2"/>
    </row>
    <row r="15" spans="1:14" ht="12.75">
      <c r="A15" s="105"/>
      <c r="B15" s="16" t="s">
        <v>174</v>
      </c>
      <c r="C15" s="106">
        <v>10</v>
      </c>
      <c r="D15" s="106">
        <v>45</v>
      </c>
      <c r="E15" s="12">
        <f t="shared" si="0"/>
        <v>450</v>
      </c>
      <c r="F15" s="12"/>
      <c r="I15" s="13"/>
      <c r="J15" s="14"/>
      <c r="K15" s="2" t="s">
        <v>18</v>
      </c>
      <c r="M15" s="22">
        <v>-40</v>
      </c>
      <c r="N15" s="2"/>
    </row>
    <row r="16" spans="1:14" ht="12.75">
      <c r="A16" s="105"/>
      <c r="B16" s="16" t="s">
        <v>175</v>
      </c>
      <c r="C16" s="106">
        <v>20</v>
      </c>
      <c r="D16" s="106">
        <v>40</v>
      </c>
      <c r="E16" s="12">
        <f t="shared" si="0"/>
        <v>800</v>
      </c>
      <c r="F16" s="21"/>
      <c r="I16" s="13"/>
      <c r="J16" s="2"/>
      <c r="K16" s="2" t="s">
        <v>20</v>
      </c>
      <c r="L16" s="2"/>
      <c r="M16" s="22">
        <v>0</v>
      </c>
      <c r="N16" s="2"/>
    </row>
    <row r="17" spans="1:14" ht="12.75">
      <c r="A17" s="105"/>
      <c r="B17" s="16" t="s">
        <v>176</v>
      </c>
      <c r="C17" s="106">
        <v>14</v>
      </c>
      <c r="D17" s="106">
        <v>40</v>
      </c>
      <c r="E17" s="12">
        <f t="shared" si="0"/>
        <v>560</v>
      </c>
      <c r="F17" s="12"/>
      <c r="I17" s="13"/>
      <c r="J17" s="2"/>
      <c r="K17" s="2" t="s">
        <v>22</v>
      </c>
      <c r="L17" s="2"/>
      <c r="M17" s="22">
        <v>-505</v>
      </c>
      <c r="N17" s="2"/>
    </row>
    <row r="18" spans="1:13" ht="12.75">
      <c r="A18" s="105"/>
      <c r="B18" s="16" t="s">
        <v>177</v>
      </c>
      <c r="C18" s="106">
        <v>10</v>
      </c>
      <c r="D18" s="106">
        <v>40</v>
      </c>
      <c r="E18" s="12">
        <f t="shared" si="0"/>
        <v>400</v>
      </c>
      <c r="F18" s="12"/>
      <c r="I18" s="13"/>
      <c r="J18" s="2"/>
      <c r="M18" s="15">
        <f>SUM(M13:M17)</f>
        <v>-795</v>
      </c>
    </row>
    <row r="19" spans="1:13" ht="12.75">
      <c r="A19" s="105"/>
      <c r="B19" s="16" t="s">
        <v>178</v>
      </c>
      <c r="C19" s="106">
        <v>18</v>
      </c>
      <c r="D19" s="106">
        <v>40</v>
      </c>
      <c r="E19" s="12">
        <f t="shared" si="0"/>
        <v>720</v>
      </c>
      <c r="F19" s="12"/>
      <c r="I19" s="13"/>
      <c r="J19" s="2"/>
      <c r="M19" s="15"/>
    </row>
    <row r="20" spans="1:13" ht="12.75">
      <c r="A20" s="105"/>
      <c r="B20" s="108" t="s">
        <v>187</v>
      </c>
      <c r="C20" s="23">
        <f>SUM(C9:C19)</f>
        <v>128</v>
      </c>
      <c r="D20" s="23"/>
      <c r="E20" s="24"/>
      <c r="F20" s="25">
        <f>SUM(E9:E19)</f>
        <v>5170</v>
      </c>
      <c r="I20" s="13"/>
      <c r="J20" s="2"/>
      <c r="K20" s="2"/>
      <c r="M20" s="2"/>
    </row>
    <row r="21" spans="2:13" ht="12.75">
      <c r="B21" s="26"/>
      <c r="C21" s="26"/>
      <c r="D21" s="26"/>
      <c r="E21" s="27"/>
      <c r="F21" s="28"/>
      <c r="I21" s="13"/>
      <c r="J21" s="2"/>
      <c r="K21" s="2" t="s">
        <v>26</v>
      </c>
      <c r="M21" s="2"/>
    </row>
    <row r="22" spans="2:13" ht="12.75">
      <c r="B22" s="11" t="s">
        <v>27</v>
      </c>
      <c r="C22" s="11"/>
      <c r="D22" s="11"/>
      <c r="F22" s="12"/>
      <c r="I22" s="13"/>
      <c r="J22" s="2"/>
      <c r="K22" s="2" t="s">
        <v>14</v>
      </c>
      <c r="M22" s="15">
        <v>0</v>
      </c>
    </row>
    <row r="23" spans="2:13" ht="12.75">
      <c r="B23" s="16" t="s">
        <v>28</v>
      </c>
      <c r="C23" s="16"/>
      <c r="D23" s="16"/>
      <c r="E23" s="12">
        <v>176</v>
      </c>
      <c r="F23" s="29"/>
      <c r="I23" s="13"/>
      <c r="K23" s="2" t="s">
        <v>16</v>
      </c>
      <c r="M23" s="15">
        <v>0</v>
      </c>
    </row>
    <row r="24" spans="2:13" ht="12.75">
      <c r="B24" s="16"/>
      <c r="C24" s="16"/>
      <c r="D24" s="16"/>
      <c r="E24" s="12"/>
      <c r="I24" s="13"/>
      <c r="K24" s="2" t="s">
        <v>18</v>
      </c>
      <c r="M24" s="15">
        <v>0</v>
      </c>
    </row>
    <row r="25" spans="3:13" ht="12.75">
      <c r="C25" s="23" t="s">
        <v>29</v>
      </c>
      <c r="D25" s="23"/>
      <c r="E25" s="24"/>
      <c r="F25" s="25">
        <f>SUM(E23:E23)</f>
        <v>176</v>
      </c>
      <c r="I25" s="13"/>
      <c r="K25" s="2" t="s">
        <v>20</v>
      </c>
      <c r="M25" s="15">
        <v>0</v>
      </c>
    </row>
    <row r="26" spans="2:15" ht="12.75">
      <c r="B26" s="26"/>
      <c r="C26" s="26"/>
      <c r="D26" s="26"/>
      <c r="F26" s="27"/>
      <c r="I26" s="13"/>
      <c r="K26" s="2" t="s">
        <v>22</v>
      </c>
      <c r="M26" s="15">
        <v>0</v>
      </c>
      <c r="O26" s="1" t="s">
        <v>30</v>
      </c>
    </row>
    <row r="27" spans="2:13" ht="12.75">
      <c r="B27" s="30" t="s">
        <v>31</v>
      </c>
      <c r="C27" s="30"/>
      <c r="D27" s="30"/>
      <c r="E27" s="24"/>
      <c r="F27" s="31">
        <f>F20+F25</f>
        <v>5346</v>
      </c>
      <c r="I27" s="13"/>
      <c r="M27" s="12">
        <f>SUM(M22:M26)</f>
        <v>0</v>
      </c>
    </row>
    <row r="28" spans="2:14" ht="12.75">
      <c r="B28" s="32"/>
      <c r="C28" s="32"/>
      <c r="D28" s="32"/>
      <c r="E28" s="33"/>
      <c r="F28" s="33"/>
      <c r="I28" s="13"/>
      <c r="K28" s="1" t="s">
        <v>32</v>
      </c>
      <c r="N28" s="12">
        <f>M18+M27</f>
        <v>-795</v>
      </c>
    </row>
    <row r="29" spans="2:14" ht="15">
      <c r="B29" s="34" t="s">
        <v>33</v>
      </c>
      <c r="C29" s="34"/>
      <c r="D29" s="34"/>
      <c r="E29" s="33"/>
      <c r="I29" s="13"/>
      <c r="J29" s="2"/>
      <c r="N29" s="12"/>
    </row>
    <row r="30" spans="2:14" ht="12.75">
      <c r="B30" s="16" t="s">
        <v>326</v>
      </c>
      <c r="C30" s="16"/>
      <c r="D30" s="16"/>
      <c r="E30" s="12"/>
      <c r="F30" s="27">
        <v>505</v>
      </c>
      <c r="G30" s="35"/>
      <c r="I30" s="13"/>
      <c r="J30" s="7" t="s">
        <v>35</v>
      </c>
      <c r="K30" s="8"/>
      <c r="L30" s="8"/>
      <c r="M30" s="8"/>
      <c r="N30" s="25">
        <f>N5+N7+N28</f>
        <v>6981.15</v>
      </c>
    </row>
    <row r="31" spans="6:9" ht="12.75">
      <c r="F31" s="12"/>
      <c r="G31" s="35"/>
      <c r="I31" s="13"/>
    </row>
    <row r="32" spans="2:16" ht="12.75">
      <c r="B32" s="30" t="s">
        <v>36</v>
      </c>
      <c r="C32" s="30"/>
      <c r="D32" s="30"/>
      <c r="E32" s="24"/>
      <c r="F32" s="31">
        <f>SUM(F30:F31)</f>
        <v>505</v>
      </c>
      <c r="G32" s="35"/>
      <c r="I32" s="36"/>
      <c r="J32" s="37"/>
      <c r="K32" s="37"/>
      <c r="L32" s="37"/>
      <c r="M32" s="37"/>
      <c r="N32" s="37"/>
      <c r="O32" s="37"/>
      <c r="P32" s="37"/>
    </row>
    <row r="33" spans="2:9" ht="12.75">
      <c r="B33" s="38"/>
      <c r="C33" s="38"/>
      <c r="D33" s="38"/>
      <c r="E33" s="33"/>
      <c r="F33" s="35"/>
      <c r="I33" s="13"/>
    </row>
    <row r="34" spans="2:9" ht="12.75">
      <c r="B34" s="30" t="s">
        <v>37</v>
      </c>
      <c r="C34" s="30"/>
      <c r="D34" s="30"/>
      <c r="E34" s="24"/>
      <c r="F34" s="31"/>
      <c r="G34" s="31">
        <f>F27+F32</f>
        <v>5851</v>
      </c>
      <c r="I34" s="13"/>
    </row>
    <row r="35" spans="9:10" ht="15">
      <c r="I35" s="13"/>
      <c r="J35" s="4" t="s">
        <v>38</v>
      </c>
    </row>
    <row r="36" spans="2:10" ht="15">
      <c r="B36" s="6" t="s">
        <v>39</v>
      </c>
      <c r="C36" s="6"/>
      <c r="D36" s="6"/>
      <c r="E36" s="26"/>
      <c r="F36" s="33"/>
      <c r="G36" s="27"/>
      <c r="I36" s="13"/>
      <c r="J36" s="39"/>
    </row>
    <row r="37" spans="9:14" ht="15" customHeight="1">
      <c r="I37" s="13"/>
      <c r="J37" s="1" t="s">
        <v>40</v>
      </c>
      <c r="K37" s="40" t="s">
        <v>41</v>
      </c>
      <c r="L37" s="41" t="s">
        <v>179</v>
      </c>
      <c r="M37" s="41" t="s">
        <v>180</v>
      </c>
      <c r="N37" s="40" t="s">
        <v>42</v>
      </c>
    </row>
    <row r="38" spans="2:17" ht="12.75" customHeight="1">
      <c r="B38" s="11" t="s">
        <v>43</v>
      </c>
      <c r="C38" s="11"/>
      <c r="D38" s="11"/>
      <c r="E38" s="12"/>
      <c r="I38" s="13"/>
      <c r="J38" s="42" t="s">
        <v>44</v>
      </c>
      <c r="K38" s="43">
        <v>3510</v>
      </c>
      <c r="L38" s="43">
        <f>P38*-1</f>
        <v>150</v>
      </c>
      <c r="M38" s="43">
        <v>0</v>
      </c>
      <c r="N38" s="44">
        <f>K38+L38-M38</f>
        <v>3660</v>
      </c>
      <c r="P38" s="12">
        <f>M13</f>
        <v>-150</v>
      </c>
      <c r="Q38" s="12">
        <f>M22</f>
        <v>0</v>
      </c>
    </row>
    <row r="39" spans="2:17" ht="12.75">
      <c r="B39" s="45" t="s">
        <v>256</v>
      </c>
      <c r="C39" s="16"/>
      <c r="D39" s="16"/>
      <c r="E39" s="15">
        <v>600</v>
      </c>
      <c r="I39" s="13"/>
      <c r="J39" s="13" t="s">
        <v>46</v>
      </c>
      <c r="K39" s="43">
        <v>1040</v>
      </c>
      <c r="L39" s="43">
        <f>P39*-1</f>
        <v>100</v>
      </c>
      <c r="M39" s="43">
        <f>Q39*-1</f>
        <v>0</v>
      </c>
      <c r="N39" s="46">
        <f>K39+L39-M39</f>
        <v>1140</v>
      </c>
      <c r="P39" s="12">
        <f>M14</f>
        <v>-100</v>
      </c>
      <c r="Q39" s="12">
        <f>M23</f>
        <v>0</v>
      </c>
    </row>
    <row r="40" spans="2:17" ht="12.75">
      <c r="B40" s="16" t="s">
        <v>188</v>
      </c>
      <c r="C40" s="16"/>
      <c r="D40" s="16"/>
      <c r="E40" s="15">
        <v>600</v>
      </c>
      <c r="I40" s="13"/>
      <c r="J40" s="13" t="s">
        <v>48</v>
      </c>
      <c r="K40" s="43">
        <v>960</v>
      </c>
      <c r="L40" s="43">
        <f>P40*-1</f>
        <v>40</v>
      </c>
      <c r="M40" s="43">
        <f>Q40*-1</f>
        <v>0</v>
      </c>
      <c r="N40" s="46">
        <f>K40+L40-M40</f>
        <v>1000</v>
      </c>
      <c r="P40" s="12">
        <f>M15</f>
        <v>-40</v>
      </c>
      <c r="Q40" s="12">
        <f>M24</f>
        <v>0</v>
      </c>
    </row>
    <row r="41" spans="2:17" ht="12.75">
      <c r="B41" s="16" t="s">
        <v>189</v>
      </c>
      <c r="C41" s="16"/>
      <c r="D41" s="16"/>
      <c r="E41" s="15">
        <v>600</v>
      </c>
      <c r="I41" s="13"/>
      <c r="J41" s="5" t="s">
        <v>50</v>
      </c>
      <c r="K41" s="47">
        <v>1500</v>
      </c>
      <c r="L41" s="43">
        <v>0</v>
      </c>
      <c r="M41" s="43">
        <f>Q41*-1</f>
        <v>0</v>
      </c>
      <c r="N41" s="46">
        <f>K41+L41-M41</f>
        <v>1500</v>
      </c>
      <c r="O41" s="33"/>
      <c r="P41" s="12">
        <f>M16</f>
        <v>0</v>
      </c>
      <c r="Q41" s="12">
        <f>M25</f>
        <v>0</v>
      </c>
    </row>
    <row r="42" spans="2:17" ht="12.75">
      <c r="B42" s="16" t="s">
        <v>190</v>
      </c>
      <c r="C42" s="16"/>
      <c r="D42" s="16"/>
      <c r="E42" s="15">
        <v>600</v>
      </c>
      <c r="I42" s="13"/>
      <c r="J42" s="5" t="s">
        <v>52</v>
      </c>
      <c r="K42" s="47">
        <v>7198</v>
      </c>
      <c r="L42" s="47">
        <v>505</v>
      </c>
      <c r="M42" s="47">
        <f>Q42*-1</f>
        <v>0</v>
      </c>
      <c r="N42" s="96">
        <f>K42+L42-M42</f>
        <v>7703</v>
      </c>
      <c r="O42" s="33"/>
      <c r="P42" s="12">
        <f>M17</f>
        <v>-505</v>
      </c>
      <c r="Q42" s="12">
        <f>M26</f>
        <v>0</v>
      </c>
    </row>
    <row r="43" spans="2:14" ht="12.75">
      <c r="B43" s="16" t="s">
        <v>191</v>
      </c>
      <c r="C43" s="16"/>
      <c r="D43" s="16"/>
      <c r="E43" s="15">
        <v>600</v>
      </c>
      <c r="I43" s="13"/>
      <c r="J43" s="117" t="s">
        <v>54</v>
      </c>
      <c r="K43" s="98">
        <f>SUM(K38:K42)</f>
        <v>14208</v>
      </c>
      <c r="L43" s="98">
        <f>SUM(L38:L42)</f>
        <v>795</v>
      </c>
      <c r="M43" s="98">
        <f>SUM(M38:M42)</f>
        <v>0</v>
      </c>
      <c r="N43" s="99">
        <f>SUM(N38:N42)</f>
        <v>15003</v>
      </c>
    </row>
    <row r="44" spans="3:9" ht="12.75">
      <c r="C44" s="16"/>
      <c r="D44" s="16"/>
      <c r="E44" s="15"/>
      <c r="I44" s="13"/>
    </row>
    <row r="45" spans="3:10" ht="12.75">
      <c r="C45" s="23" t="s">
        <v>57</v>
      </c>
      <c r="D45" s="23"/>
      <c r="E45" s="24"/>
      <c r="F45" s="25">
        <f>SUM(E39:E43)</f>
        <v>3000</v>
      </c>
      <c r="I45" s="13"/>
      <c r="J45" s="16" t="s">
        <v>56</v>
      </c>
    </row>
    <row r="46" spans="9:10" ht="12.75">
      <c r="I46" s="13"/>
      <c r="J46" s="48" t="s">
        <v>193</v>
      </c>
    </row>
    <row r="47" spans="2:14" ht="12.75">
      <c r="B47" s="11" t="s">
        <v>60</v>
      </c>
      <c r="C47" s="11"/>
      <c r="D47" s="11"/>
      <c r="E47" s="12"/>
      <c r="I47" s="13"/>
      <c r="J47" s="48" t="s">
        <v>194</v>
      </c>
      <c r="K47" s="33"/>
      <c r="L47" s="33"/>
      <c r="M47" s="33"/>
      <c r="N47" s="33"/>
    </row>
    <row r="48" spans="2:10" ht="12.75">
      <c r="B48" s="2" t="s">
        <v>62</v>
      </c>
      <c r="C48" s="2"/>
      <c r="D48" s="2"/>
      <c r="E48" s="12">
        <f>E121</f>
        <v>236.6</v>
      </c>
      <c r="I48" s="13"/>
      <c r="J48" s="48" t="s">
        <v>195</v>
      </c>
    </row>
    <row r="49" spans="2:12" ht="12.75">
      <c r="B49" s="2" t="s">
        <v>64</v>
      </c>
      <c r="C49" s="2"/>
      <c r="D49" s="2"/>
      <c r="E49" s="12">
        <f>E152</f>
        <v>183.85000000000016</v>
      </c>
      <c r="I49" s="13"/>
      <c r="J49" s="48" t="s">
        <v>257</v>
      </c>
      <c r="K49" s="49"/>
      <c r="L49" s="49"/>
    </row>
    <row r="50" spans="2:10" ht="12.75">
      <c r="B50" s="16" t="s">
        <v>66</v>
      </c>
      <c r="C50" s="16"/>
      <c r="D50" s="16"/>
      <c r="E50" s="12"/>
      <c r="I50" s="13"/>
      <c r="J50" s="48" t="s">
        <v>258</v>
      </c>
    </row>
    <row r="51" spans="3:9" ht="12.75">
      <c r="C51" s="23" t="s">
        <v>259</v>
      </c>
      <c r="D51" s="23"/>
      <c r="E51" s="24"/>
      <c r="F51" s="25">
        <f>E48+E49</f>
        <v>420.45000000000016</v>
      </c>
      <c r="I51" s="13"/>
    </row>
    <row r="52" spans="2:9" ht="12.75">
      <c r="B52" s="50"/>
      <c r="C52" s="50"/>
      <c r="D52" s="50"/>
      <c r="E52" s="12"/>
      <c r="I52" s="13"/>
    </row>
    <row r="53" spans="2:16" ht="12.75">
      <c r="B53" s="11" t="s">
        <v>68</v>
      </c>
      <c r="C53" s="11"/>
      <c r="D53" s="11"/>
      <c r="E53" s="12"/>
      <c r="I53" s="36"/>
      <c r="J53" s="37"/>
      <c r="K53" s="37"/>
      <c r="L53" s="37"/>
      <c r="M53" s="37"/>
      <c r="N53" s="37"/>
      <c r="O53" s="37"/>
      <c r="P53" s="37"/>
    </row>
    <row r="54" spans="2:13" ht="12.75">
      <c r="B54" s="2" t="s">
        <v>69</v>
      </c>
      <c r="C54" s="2"/>
      <c r="D54" s="2"/>
      <c r="E54" s="15">
        <f>K88</f>
        <v>243</v>
      </c>
      <c r="I54" s="42"/>
      <c r="M54" s="1" t="s">
        <v>223</v>
      </c>
    </row>
    <row r="55" spans="2:9" ht="12.75">
      <c r="B55" s="51" t="s">
        <v>550</v>
      </c>
      <c r="C55" s="51"/>
      <c r="D55" s="51"/>
      <c r="E55" s="15">
        <v>62.1</v>
      </c>
      <c r="I55" s="13"/>
    </row>
    <row r="56" spans="3:10" ht="15">
      <c r="C56" s="23" t="s">
        <v>72</v>
      </c>
      <c r="D56" s="23"/>
      <c r="E56" s="24"/>
      <c r="F56" s="52">
        <f>SUM(E54:E55)</f>
        <v>305.1</v>
      </c>
      <c r="I56" s="13"/>
      <c r="J56" s="4" t="s">
        <v>71</v>
      </c>
    </row>
    <row r="57" spans="2:9" ht="12.75">
      <c r="B57" s="53"/>
      <c r="C57" s="53"/>
      <c r="D57" s="53"/>
      <c r="E57" s="27"/>
      <c r="I57" s="13"/>
    </row>
    <row r="58" spans="2:13" ht="12.75">
      <c r="B58" s="55" t="s">
        <v>74</v>
      </c>
      <c r="C58" s="55"/>
      <c r="D58" s="55"/>
      <c r="E58" s="12"/>
      <c r="I58" s="13"/>
      <c r="J58" s="54" t="s">
        <v>224</v>
      </c>
      <c r="K58" s="24"/>
      <c r="L58" s="121"/>
      <c r="M58" s="122">
        <v>198</v>
      </c>
    </row>
    <row r="59" spans="2:15" ht="12.75">
      <c r="B59" s="51" t="s">
        <v>75</v>
      </c>
      <c r="C59" s="51"/>
      <c r="D59" s="51"/>
      <c r="E59" s="12">
        <f>K117</f>
        <v>251.95000000000002</v>
      </c>
      <c r="I59" s="13"/>
      <c r="J59" s="33"/>
      <c r="K59" s="33"/>
      <c r="L59" s="112"/>
      <c r="M59" s="112"/>
      <c r="O59" s="33"/>
    </row>
    <row r="60" spans="2:13" ht="12.75">
      <c r="B60" s="51" t="s">
        <v>76</v>
      </c>
      <c r="C60" s="51"/>
      <c r="D60" s="51"/>
      <c r="E60" s="12">
        <f>K120</f>
        <v>0</v>
      </c>
      <c r="I60" s="13"/>
      <c r="J60" s="33"/>
      <c r="K60" s="33"/>
      <c r="L60" s="123"/>
      <c r="M60" s="123"/>
    </row>
    <row r="61" spans="2:16" ht="12.75">
      <c r="B61" s="51" t="s">
        <v>77</v>
      </c>
      <c r="C61" s="51"/>
      <c r="D61" s="51"/>
      <c r="E61" s="15">
        <f>K122</f>
        <v>0</v>
      </c>
      <c r="I61" s="36"/>
      <c r="J61" s="37"/>
      <c r="K61" s="37"/>
      <c r="L61" s="37"/>
      <c r="M61" s="37"/>
      <c r="N61" s="37"/>
      <c r="P61" s="37"/>
    </row>
    <row r="62" spans="2:14" ht="12.75">
      <c r="B62" s="16" t="s">
        <v>66</v>
      </c>
      <c r="C62" s="16"/>
      <c r="D62" s="16"/>
      <c r="E62" s="15"/>
      <c r="I62" s="13"/>
      <c r="N62" s="33"/>
    </row>
    <row r="63" spans="3:10" ht="15">
      <c r="C63" s="23" t="s">
        <v>80</v>
      </c>
      <c r="D63" s="23"/>
      <c r="E63" s="24"/>
      <c r="F63" s="25">
        <f>SUM(E59:E61)</f>
        <v>251.95000000000002</v>
      </c>
      <c r="I63" s="13"/>
      <c r="J63" s="4" t="s">
        <v>79</v>
      </c>
    </row>
    <row r="64" ht="12.75">
      <c r="I64" s="13"/>
    </row>
    <row r="65" spans="2:11" ht="12.75">
      <c r="B65" s="11" t="s">
        <v>82</v>
      </c>
      <c r="C65" s="11"/>
      <c r="D65" s="11"/>
      <c r="E65" s="12"/>
      <c r="I65" s="13"/>
      <c r="J65" s="2" t="s">
        <v>81</v>
      </c>
      <c r="K65" s="33"/>
    </row>
    <row r="66" spans="2:12" ht="12.75">
      <c r="B66" s="16" t="s">
        <v>66</v>
      </c>
      <c r="C66" s="50"/>
      <c r="D66" s="50"/>
      <c r="E66" s="12"/>
      <c r="I66" s="13"/>
      <c r="J66" s="56" t="s">
        <v>83</v>
      </c>
      <c r="K66" s="24"/>
      <c r="L66" s="57">
        <v>0</v>
      </c>
    </row>
    <row r="67" spans="3:12" ht="12.75">
      <c r="C67" s="23" t="s">
        <v>85</v>
      </c>
      <c r="D67" s="23"/>
      <c r="E67" s="24"/>
      <c r="F67" s="25">
        <f>K131</f>
        <v>0</v>
      </c>
      <c r="I67" s="13"/>
      <c r="J67" s="39" t="s">
        <v>84</v>
      </c>
      <c r="L67" s="58">
        <f>SUM(L65:L66)</f>
        <v>0</v>
      </c>
    </row>
    <row r="68" spans="2:9" ht="12.75">
      <c r="B68" s="26"/>
      <c r="C68" s="26"/>
      <c r="D68" s="26"/>
      <c r="F68" s="27"/>
      <c r="G68" s="35"/>
      <c r="I68" s="13"/>
    </row>
    <row r="69" spans="2:11" ht="12.75">
      <c r="B69" s="11" t="s">
        <v>87</v>
      </c>
      <c r="C69" s="11"/>
      <c r="D69" s="11"/>
      <c r="E69" s="12"/>
      <c r="I69" s="13"/>
      <c r="J69" s="2" t="s">
        <v>86</v>
      </c>
      <c r="K69" s="33"/>
    </row>
    <row r="70" spans="2:12" ht="12.75">
      <c r="B70" s="16" t="s">
        <v>66</v>
      </c>
      <c r="C70" s="50"/>
      <c r="D70" s="50"/>
      <c r="E70" s="12"/>
      <c r="G70" s="27"/>
      <c r="I70" s="13"/>
      <c r="J70" s="56" t="s">
        <v>88</v>
      </c>
      <c r="K70" s="24"/>
      <c r="L70" s="57">
        <v>0</v>
      </c>
    </row>
    <row r="71" spans="3:12" ht="12.75">
      <c r="C71" s="23" t="s">
        <v>89</v>
      </c>
      <c r="D71" s="23"/>
      <c r="E71" s="24"/>
      <c r="F71" s="25">
        <f>K139</f>
        <v>247.43</v>
      </c>
      <c r="G71" s="27"/>
      <c r="I71" s="13"/>
      <c r="J71" s="39" t="s">
        <v>84</v>
      </c>
      <c r="K71" s="33"/>
      <c r="L71" s="58">
        <f>SUM(L70)</f>
        <v>0</v>
      </c>
    </row>
    <row r="72" spans="2:9" ht="12.75">
      <c r="B72" s="50"/>
      <c r="C72" s="50"/>
      <c r="D72" s="50"/>
      <c r="E72" s="12"/>
      <c r="I72" s="13"/>
    </row>
    <row r="73" spans="2:16" ht="12.75">
      <c r="B73" s="11" t="s">
        <v>90</v>
      </c>
      <c r="C73" s="11"/>
      <c r="D73" s="11"/>
      <c r="I73" s="36"/>
      <c r="J73" s="37"/>
      <c r="K73" s="37"/>
      <c r="L73" s="37"/>
      <c r="M73" s="37"/>
      <c r="N73" s="37"/>
      <c r="P73" s="37"/>
    </row>
    <row r="74" spans="2:9" ht="12.75">
      <c r="B74" s="16" t="s">
        <v>66</v>
      </c>
      <c r="C74" s="50"/>
      <c r="D74" s="50"/>
      <c r="I74" s="13"/>
    </row>
    <row r="75" spans="3:9" ht="12.75">
      <c r="C75" s="23" t="s">
        <v>91</v>
      </c>
      <c r="D75" s="23"/>
      <c r="E75" s="24"/>
      <c r="F75" s="25">
        <f>K153</f>
        <v>513.6600000000001</v>
      </c>
      <c r="H75" s="59"/>
      <c r="I75" s="13"/>
    </row>
    <row r="76" spans="8:9" ht="12.75">
      <c r="H76" s="59"/>
      <c r="I76" s="13"/>
    </row>
    <row r="77" ht="12.75">
      <c r="I77" s="13"/>
    </row>
    <row r="78" spans="2:9" ht="12.75">
      <c r="B78" s="30" t="s">
        <v>92</v>
      </c>
      <c r="C78" s="30"/>
      <c r="D78" s="30"/>
      <c r="E78" s="24"/>
      <c r="F78" s="25"/>
      <c r="G78" s="31">
        <f>F45+F51+F56+F63+F67+F71+F75</f>
        <v>4738.59</v>
      </c>
      <c r="I78" s="13"/>
    </row>
    <row r="79" spans="2:9" ht="12.75">
      <c r="B79" s="26"/>
      <c r="C79" s="26"/>
      <c r="D79" s="26"/>
      <c r="F79" s="10"/>
      <c r="I79" s="13"/>
    </row>
    <row r="80" spans="2:9" ht="15">
      <c r="B80" s="6" t="s">
        <v>93</v>
      </c>
      <c r="C80" s="6"/>
      <c r="D80" s="6"/>
      <c r="G80" s="60">
        <f>G34-G78</f>
        <v>1112.4099999999999</v>
      </c>
      <c r="I80" s="13"/>
    </row>
    <row r="81" spans="2:9" ht="15">
      <c r="B81" s="6"/>
      <c r="C81" s="6"/>
      <c r="D81" s="6"/>
      <c r="G81" s="60"/>
      <c r="I81" s="13"/>
    </row>
    <row r="82" spans="2:9" ht="15">
      <c r="B82" s="6"/>
      <c r="C82" s="6"/>
      <c r="D82" s="6"/>
      <c r="G82" s="60"/>
      <c r="I82" s="13"/>
    </row>
    <row r="83" ht="12.75">
      <c r="I83" s="13"/>
    </row>
    <row r="84" spans="3:11" ht="18">
      <c r="C84" s="4"/>
      <c r="D84" s="4"/>
      <c r="G84" s="3" t="s">
        <v>282</v>
      </c>
      <c r="H84" s="33"/>
      <c r="I84" s="61"/>
      <c r="J84" s="2"/>
      <c r="K84" s="2"/>
    </row>
    <row r="85" spans="2:11" ht="18">
      <c r="B85" s="4" t="s">
        <v>94</v>
      </c>
      <c r="C85" s="4"/>
      <c r="D85" s="4"/>
      <c r="G85" s="3"/>
      <c r="H85" s="33"/>
      <c r="I85" s="61"/>
      <c r="J85" s="2"/>
      <c r="K85" s="2"/>
    </row>
    <row r="86" spans="9:11" ht="15">
      <c r="I86" s="61"/>
      <c r="J86" s="2"/>
      <c r="K86" s="2"/>
    </row>
    <row r="87" spans="1:7" ht="12.75">
      <c r="A87" s="39" t="s">
        <v>95</v>
      </c>
      <c r="G87" s="39" t="s">
        <v>96</v>
      </c>
    </row>
    <row r="88" spans="1:11" ht="12.75">
      <c r="A88" s="2" t="s">
        <v>97</v>
      </c>
      <c r="E88" s="2"/>
      <c r="H88" s="62" t="s">
        <v>98</v>
      </c>
      <c r="I88" s="2"/>
      <c r="K88" s="15">
        <v>243</v>
      </c>
    </row>
    <row r="89" spans="1:11" ht="12.75">
      <c r="A89" s="2"/>
      <c r="B89" s="100">
        <v>38846</v>
      </c>
      <c r="C89" s="1" t="s">
        <v>99</v>
      </c>
      <c r="E89" s="15">
        <v>20</v>
      </c>
      <c r="H89" s="1" t="s">
        <v>225</v>
      </c>
      <c r="I89" s="2"/>
      <c r="K89" s="15">
        <v>62.1</v>
      </c>
    </row>
    <row r="90" spans="2:11" ht="12.75">
      <c r="B90" s="100">
        <v>38852</v>
      </c>
      <c r="C90" s="1" t="s">
        <v>99</v>
      </c>
      <c r="E90" s="15">
        <v>20</v>
      </c>
      <c r="I90" s="2"/>
      <c r="K90" s="15"/>
    </row>
    <row r="91" spans="2:11" ht="12.75">
      <c r="B91" s="100">
        <v>38854</v>
      </c>
      <c r="C91" s="1" t="s">
        <v>99</v>
      </c>
      <c r="D91" s="2"/>
      <c r="E91" s="15">
        <v>10</v>
      </c>
      <c r="G91" s="2"/>
      <c r="H91" s="30" t="s">
        <v>101</v>
      </c>
      <c r="I91" s="30"/>
      <c r="J91" s="24"/>
      <c r="K91" s="31">
        <f>SUM(K88:K90)</f>
        <v>305.1</v>
      </c>
    </row>
    <row r="92" spans="2:7" ht="12.75">
      <c r="B92" s="100">
        <v>38859</v>
      </c>
      <c r="C92" s="1" t="s">
        <v>99</v>
      </c>
      <c r="D92" s="2"/>
      <c r="E92" s="15">
        <v>20</v>
      </c>
      <c r="G92" s="2"/>
    </row>
    <row r="93" spans="2:5" ht="12.75">
      <c r="B93" s="100">
        <v>38866</v>
      </c>
      <c r="C93" s="1" t="s">
        <v>99</v>
      </c>
      <c r="D93" s="2"/>
      <c r="E93" s="15">
        <v>30</v>
      </c>
    </row>
    <row r="94" spans="4:9" ht="12.75">
      <c r="D94" s="2"/>
      <c r="E94" s="15"/>
      <c r="G94" s="39" t="s">
        <v>102</v>
      </c>
      <c r="I94" s="12"/>
    </row>
    <row r="95" spans="1:9" ht="12.75">
      <c r="A95" s="2"/>
      <c r="B95" s="63" t="s">
        <v>109</v>
      </c>
      <c r="C95" s="63"/>
      <c r="D95" s="63"/>
      <c r="E95" s="25">
        <f>SUM(E89:E94)</f>
        <v>100</v>
      </c>
      <c r="G95" s="1" t="s">
        <v>103</v>
      </c>
      <c r="I95" s="12"/>
    </row>
    <row r="96" spans="1:11" ht="12.75">
      <c r="A96" s="2"/>
      <c r="B96" s="114"/>
      <c r="C96" s="114"/>
      <c r="D96" s="114"/>
      <c r="E96" s="10"/>
      <c r="G96" s="1" t="s">
        <v>284</v>
      </c>
      <c r="H96" s="1" t="s">
        <v>285</v>
      </c>
      <c r="K96" s="12">
        <v>6</v>
      </c>
    </row>
    <row r="97" spans="1:11" ht="12.75">
      <c r="A97" s="2" t="s">
        <v>111</v>
      </c>
      <c r="E97" s="2"/>
      <c r="H97" s="1" t="s">
        <v>286</v>
      </c>
      <c r="K97" s="12">
        <v>1.5</v>
      </c>
    </row>
    <row r="98" spans="1:11" ht="12.75">
      <c r="A98" s="2"/>
      <c r="B98" s="100">
        <v>38849</v>
      </c>
      <c r="C98" s="1" t="s">
        <v>99</v>
      </c>
      <c r="E98" s="15">
        <v>10</v>
      </c>
      <c r="H98" s="1" t="s">
        <v>287</v>
      </c>
      <c r="K98" s="12">
        <v>45</v>
      </c>
    </row>
    <row r="99" spans="1:11" ht="12.75">
      <c r="A99" s="2"/>
      <c r="B99" s="102">
        <v>38853</v>
      </c>
      <c r="C99" s="2" t="s">
        <v>99</v>
      </c>
      <c r="D99" s="2"/>
      <c r="E99" s="15">
        <v>20</v>
      </c>
      <c r="H99" s="1" t="s">
        <v>288</v>
      </c>
      <c r="K99" s="12">
        <v>45</v>
      </c>
    </row>
    <row r="100" spans="2:5" ht="12.75">
      <c r="B100" s="102">
        <v>38856</v>
      </c>
      <c r="C100" s="2" t="s">
        <v>99</v>
      </c>
      <c r="D100" s="2"/>
      <c r="E100" s="15">
        <v>10</v>
      </c>
    </row>
    <row r="101" spans="2:11" ht="12.75">
      <c r="B101" s="102">
        <v>38859</v>
      </c>
      <c r="C101" s="2" t="s">
        <v>99</v>
      </c>
      <c r="D101" s="2"/>
      <c r="E101" s="15">
        <v>20</v>
      </c>
      <c r="G101" s="1" t="s">
        <v>105</v>
      </c>
      <c r="H101" s="1" t="s">
        <v>289</v>
      </c>
      <c r="K101" s="12">
        <v>6</v>
      </c>
    </row>
    <row r="102" spans="2:11" ht="12.75">
      <c r="B102" s="102">
        <v>38863</v>
      </c>
      <c r="C102" s="2" t="s">
        <v>99</v>
      </c>
      <c r="D102" s="2"/>
      <c r="E102" s="15">
        <v>15</v>
      </c>
      <c r="G102" s="100">
        <v>38846</v>
      </c>
      <c r="H102" s="1" t="s">
        <v>290</v>
      </c>
      <c r="K102" s="12">
        <v>3</v>
      </c>
    </row>
    <row r="103" spans="2:11" ht="12.75">
      <c r="B103" s="102">
        <v>38868</v>
      </c>
      <c r="C103" s="2" t="s">
        <v>99</v>
      </c>
      <c r="D103" s="2"/>
      <c r="E103" s="15">
        <v>10</v>
      </c>
      <c r="H103" s="1" t="s">
        <v>291</v>
      </c>
      <c r="K103" s="12">
        <v>3</v>
      </c>
    </row>
    <row r="104" spans="3:11" ht="12.75">
      <c r="C104" s="2"/>
      <c r="D104" s="2"/>
      <c r="E104" s="15"/>
      <c r="H104" s="1" t="s">
        <v>292</v>
      </c>
      <c r="K104" s="12">
        <v>10.5</v>
      </c>
    </row>
    <row r="105" spans="1:11" ht="12.75">
      <c r="A105" s="2"/>
      <c r="B105" s="63" t="s">
        <v>109</v>
      </c>
      <c r="C105" s="63"/>
      <c r="D105" s="63"/>
      <c r="E105" s="25">
        <f>SUM(E98:E104)</f>
        <v>85</v>
      </c>
      <c r="H105" s="1" t="s">
        <v>293</v>
      </c>
      <c r="K105" s="12">
        <f>150*0.22</f>
        <v>33</v>
      </c>
    </row>
    <row r="106" spans="1:11" ht="12.75">
      <c r="A106" s="2"/>
      <c r="B106" s="114"/>
      <c r="C106" s="114"/>
      <c r="D106" s="114"/>
      <c r="E106" s="10"/>
      <c r="H106" s="1" t="s">
        <v>294</v>
      </c>
      <c r="K106" s="12">
        <f>60*0.23</f>
        <v>13.8</v>
      </c>
    </row>
    <row r="107" spans="1:11" ht="12.75">
      <c r="A107" s="1" t="s">
        <v>295</v>
      </c>
      <c r="B107" s="64"/>
      <c r="C107" s="64"/>
      <c r="D107" s="64"/>
      <c r="H107" s="1" t="s">
        <v>296</v>
      </c>
      <c r="K107" s="12">
        <v>10</v>
      </c>
    </row>
    <row r="108" spans="2:11" ht="12.75">
      <c r="B108" s="100">
        <v>38849</v>
      </c>
      <c r="E108" s="12">
        <v>10</v>
      </c>
      <c r="H108" s="1" t="s">
        <v>297</v>
      </c>
      <c r="K108" s="12">
        <v>9</v>
      </c>
    </row>
    <row r="109" spans="2:11" ht="12.75">
      <c r="B109" s="100">
        <v>38851</v>
      </c>
      <c r="E109" s="12">
        <v>5</v>
      </c>
      <c r="G109" s="100">
        <v>38854</v>
      </c>
      <c r="H109" s="1" t="s">
        <v>298</v>
      </c>
      <c r="K109" s="12">
        <v>3</v>
      </c>
    </row>
    <row r="110" spans="2:11" ht="12.75">
      <c r="B110" s="63" t="s">
        <v>109</v>
      </c>
      <c r="C110" s="63"/>
      <c r="D110" s="63"/>
      <c r="E110" s="52">
        <f>SUM(E108:E109)</f>
        <v>15</v>
      </c>
      <c r="H110" s="1" t="s">
        <v>299</v>
      </c>
      <c r="K110" s="12">
        <v>13</v>
      </c>
    </row>
    <row r="111" spans="2:11" ht="12.75">
      <c r="B111" s="114"/>
      <c r="C111" s="114"/>
      <c r="D111" s="114"/>
      <c r="E111" s="27"/>
      <c r="H111" s="1" t="s">
        <v>300</v>
      </c>
      <c r="K111" s="12">
        <v>9</v>
      </c>
    </row>
    <row r="112" spans="1:11" ht="12.75">
      <c r="A112" s="1" t="s">
        <v>117</v>
      </c>
      <c r="H112" s="1" t="s">
        <v>301</v>
      </c>
      <c r="K112" s="12">
        <v>8.25</v>
      </c>
    </row>
    <row r="113" spans="2:11" ht="12.75">
      <c r="B113" s="126">
        <v>38844</v>
      </c>
      <c r="C113" s="1" t="s">
        <v>302</v>
      </c>
      <c r="E113" s="12">
        <v>19.25</v>
      </c>
      <c r="H113" s="1" t="s">
        <v>303</v>
      </c>
      <c r="K113" s="12">
        <v>8.4</v>
      </c>
    </row>
    <row r="114" spans="2:11" ht="12.75">
      <c r="B114" s="126">
        <v>38866</v>
      </c>
      <c r="E114" s="12">
        <v>5</v>
      </c>
      <c r="H114" s="1" t="s">
        <v>304</v>
      </c>
      <c r="K114" s="12">
        <v>16.5</v>
      </c>
    </row>
    <row r="115" spans="2:11" ht="12.75">
      <c r="B115" s="63" t="s">
        <v>109</v>
      </c>
      <c r="C115" s="63"/>
      <c r="D115" s="63"/>
      <c r="E115" s="52">
        <f>SUM(E113:E114)</f>
        <v>24.25</v>
      </c>
      <c r="H115" s="1" t="s">
        <v>305</v>
      </c>
      <c r="K115" s="12">
        <v>8</v>
      </c>
    </row>
    <row r="116" spans="2:5" ht="12.75">
      <c r="B116" s="114"/>
      <c r="C116" s="114"/>
      <c r="D116" s="114"/>
      <c r="E116" s="27"/>
    </row>
    <row r="117" spans="1:11" ht="12.75">
      <c r="A117" s="1" t="s">
        <v>240</v>
      </c>
      <c r="I117" s="63" t="s">
        <v>109</v>
      </c>
      <c r="J117" s="24"/>
      <c r="K117" s="52">
        <f>SUM(K96:K115)</f>
        <v>251.95000000000002</v>
      </c>
    </row>
    <row r="118" spans="2:11" ht="12.75">
      <c r="B118" s="100">
        <v>38861</v>
      </c>
      <c r="E118" s="12">
        <v>12.35</v>
      </c>
      <c r="G118" s="1" t="s">
        <v>119</v>
      </c>
      <c r="K118" s="12"/>
    </row>
    <row r="119" spans="2:11" ht="12.75">
      <c r="B119" s="63" t="s">
        <v>109</v>
      </c>
      <c r="C119" s="63"/>
      <c r="D119" s="63"/>
      <c r="E119" s="52">
        <f>SUM(E118)</f>
        <v>12.35</v>
      </c>
      <c r="K119" s="12"/>
    </row>
    <row r="120" spans="5:11" ht="12.75">
      <c r="E120" s="12"/>
      <c r="I120" s="63" t="s">
        <v>109</v>
      </c>
      <c r="J120" s="24"/>
      <c r="K120" s="52">
        <f>SUM(K119)</f>
        <v>0</v>
      </c>
    </row>
    <row r="121" spans="2:11" ht="12.75">
      <c r="B121" s="30" t="s">
        <v>122</v>
      </c>
      <c r="C121" s="30"/>
      <c r="D121" s="30"/>
      <c r="E121" s="31">
        <f>E95+E105+E110+E115+E119</f>
        <v>236.6</v>
      </c>
      <c r="G121" s="1" t="s">
        <v>121</v>
      </c>
      <c r="H121" s="2"/>
      <c r="K121" s="15"/>
    </row>
    <row r="122" spans="9:11" ht="12.75">
      <c r="I122" s="63" t="s">
        <v>109</v>
      </c>
      <c r="J122" s="24"/>
      <c r="K122" s="52">
        <f>SUM(K121:K121)</f>
        <v>0</v>
      </c>
    </row>
    <row r="123" spans="1:11" ht="12.75">
      <c r="A123" s="39" t="s">
        <v>123</v>
      </c>
      <c r="H123" s="64"/>
      <c r="K123" s="27"/>
    </row>
    <row r="124" spans="2:11" ht="12.75">
      <c r="B124" s="2" t="s">
        <v>306</v>
      </c>
      <c r="C124" s="1" t="s">
        <v>307</v>
      </c>
      <c r="E124" s="12">
        <v>64.15</v>
      </c>
      <c r="H124" s="65" t="s">
        <v>125</v>
      </c>
      <c r="I124" s="24"/>
      <c r="J124" s="24"/>
      <c r="K124" s="31">
        <f>K117+K120+K122</f>
        <v>251.95000000000002</v>
      </c>
    </row>
    <row r="125" spans="2:11" ht="12.75">
      <c r="B125" s="2" t="s">
        <v>306</v>
      </c>
      <c r="C125" s="1" t="s">
        <v>307</v>
      </c>
      <c r="E125" s="12">
        <v>64.15</v>
      </c>
      <c r="H125" s="125"/>
      <c r="I125" s="33"/>
      <c r="J125" s="33"/>
      <c r="K125" s="35"/>
    </row>
    <row r="126" spans="2:5" ht="12.75">
      <c r="B126" s="2" t="s">
        <v>308</v>
      </c>
      <c r="E126" s="12">
        <v>1.8</v>
      </c>
    </row>
    <row r="127" spans="2:7" ht="12.75">
      <c r="B127" s="18" t="s">
        <v>325</v>
      </c>
      <c r="C127" s="1" t="s">
        <v>126</v>
      </c>
      <c r="E127" s="12">
        <v>2.36</v>
      </c>
      <c r="G127" s="39" t="s">
        <v>127</v>
      </c>
    </row>
    <row r="128" spans="2:11" ht="12.75">
      <c r="B128" s="18" t="s">
        <v>325</v>
      </c>
      <c r="C128" s="1" t="s">
        <v>126</v>
      </c>
      <c r="E128" s="12">
        <v>2.36</v>
      </c>
      <c r="G128" s="2"/>
      <c r="H128" s="2" t="s">
        <v>262</v>
      </c>
      <c r="K128" s="15"/>
    </row>
    <row r="129" spans="2:5" ht="12.75">
      <c r="B129" s="102">
        <v>38840</v>
      </c>
      <c r="C129" s="1" t="s">
        <v>126</v>
      </c>
      <c r="E129" s="12">
        <v>2.5</v>
      </c>
    </row>
    <row r="130" spans="2:5" ht="12.75">
      <c r="B130" s="102">
        <v>38841</v>
      </c>
      <c r="C130" s="1" t="s">
        <v>126</v>
      </c>
      <c r="E130" s="12">
        <v>2.36</v>
      </c>
    </row>
    <row r="131" spans="2:11" ht="12.75">
      <c r="B131" s="102">
        <v>38841</v>
      </c>
      <c r="C131" s="1" t="s">
        <v>126</v>
      </c>
      <c r="E131" s="12">
        <v>2.36</v>
      </c>
      <c r="H131" s="65" t="s">
        <v>129</v>
      </c>
      <c r="I131" s="24"/>
      <c r="J131" s="24"/>
      <c r="K131" s="31">
        <f>SUM(K128:K128)</f>
        <v>0</v>
      </c>
    </row>
    <row r="132" spans="2:5" ht="12.75">
      <c r="B132" s="102">
        <v>38842</v>
      </c>
      <c r="C132" s="1" t="s">
        <v>133</v>
      </c>
      <c r="E132" s="12">
        <v>1.1</v>
      </c>
    </row>
    <row r="133" spans="2:7" ht="12.75">
      <c r="B133" s="102">
        <v>38842</v>
      </c>
      <c r="C133" s="1" t="s">
        <v>126</v>
      </c>
      <c r="E133" s="12">
        <v>2.5</v>
      </c>
      <c r="G133" s="11" t="s">
        <v>131</v>
      </c>
    </row>
    <row r="134" spans="2:11" ht="12.75">
      <c r="B134" s="102">
        <v>38844</v>
      </c>
      <c r="C134" s="1" t="s">
        <v>124</v>
      </c>
      <c r="E134" s="12">
        <v>2.5</v>
      </c>
      <c r="G134" s="64" t="s">
        <v>325</v>
      </c>
      <c r="H134" s="1" t="s">
        <v>309</v>
      </c>
      <c r="K134" s="1">
        <v>110.14</v>
      </c>
    </row>
    <row r="135" spans="2:11" ht="12.75">
      <c r="B135" s="102">
        <v>38844</v>
      </c>
      <c r="C135" s="1" t="s">
        <v>124</v>
      </c>
      <c r="E135" s="12">
        <v>2.5</v>
      </c>
      <c r="G135" s="100">
        <v>38845</v>
      </c>
      <c r="H135" s="1" t="s">
        <v>310</v>
      </c>
      <c r="K135" s="12">
        <v>31.23</v>
      </c>
    </row>
    <row r="136" spans="2:11" ht="12.75">
      <c r="B136" s="102">
        <v>38847</v>
      </c>
      <c r="C136" s="1" t="s">
        <v>126</v>
      </c>
      <c r="E136" s="12">
        <v>2.36</v>
      </c>
      <c r="G136" s="100">
        <v>38856</v>
      </c>
      <c r="H136" s="1" t="s">
        <v>311</v>
      </c>
      <c r="K136" s="12">
        <v>47.5</v>
      </c>
    </row>
    <row r="137" spans="2:11" ht="12.75">
      <c r="B137" s="102">
        <v>38847</v>
      </c>
      <c r="C137" s="1" t="s">
        <v>126</v>
      </c>
      <c r="E137" s="12">
        <v>2.36</v>
      </c>
      <c r="G137" s="100">
        <v>38859</v>
      </c>
      <c r="H137" s="1" t="s">
        <v>312</v>
      </c>
      <c r="K137" s="12">
        <v>28.56</v>
      </c>
    </row>
    <row r="138" spans="2:11" ht="12.75">
      <c r="B138" s="102">
        <v>38848</v>
      </c>
      <c r="C138" s="1" t="s">
        <v>126</v>
      </c>
      <c r="E138" s="12">
        <v>2.5</v>
      </c>
      <c r="G138" s="100">
        <v>38868</v>
      </c>
      <c r="H138" s="1" t="s">
        <v>313</v>
      </c>
      <c r="K138" s="27">
        <v>30</v>
      </c>
    </row>
    <row r="139" spans="2:11" ht="12.75">
      <c r="B139" s="102">
        <v>38849</v>
      </c>
      <c r="C139" s="1" t="s">
        <v>124</v>
      </c>
      <c r="E139" s="12">
        <v>2.5</v>
      </c>
      <c r="H139" s="65" t="s">
        <v>134</v>
      </c>
      <c r="I139" s="24"/>
      <c r="J139" s="24"/>
      <c r="K139" s="31">
        <f>SUM(K134:K138)</f>
        <v>247.43</v>
      </c>
    </row>
    <row r="140" spans="2:5" ht="12.75">
      <c r="B140" s="102">
        <v>38851</v>
      </c>
      <c r="C140" s="1" t="s">
        <v>314</v>
      </c>
      <c r="E140" s="12">
        <v>2.4</v>
      </c>
    </row>
    <row r="141" spans="2:7" ht="12.75">
      <c r="B141" s="102">
        <v>38853</v>
      </c>
      <c r="C141" s="1" t="s">
        <v>126</v>
      </c>
      <c r="E141" s="12">
        <v>2.36</v>
      </c>
      <c r="G141" s="39" t="s">
        <v>135</v>
      </c>
    </row>
    <row r="142" spans="2:11" ht="12.75">
      <c r="B142" s="102">
        <v>38853</v>
      </c>
      <c r="C142" s="1" t="s">
        <v>126</v>
      </c>
      <c r="E142" s="12">
        <v>2.36</v>
      </c>
      <c r="G142" s="100">
        <v>38840</v>
      </c>
      <c r="H142" s="1" t="s">
        <v>204</v>
      </c>
      <c r="K142" s="12">
        <v>7</v>
      </c>
    </row>
    <row r="143" spans="2:11" ht="12.75">
      <c r="B143" s="102">
        <v>38853</v>
      </c>
      <c r="C143" s="1" t="s">
        <v>147</v>
      </c>
      <c r="E143" s="12">
        <v>3.05</v>
      </c>
      <c r="G143" s="100">
        <v>38840</v>
      </c>
      <c r="H143" s="1" t="s">
        <v>315</v>
      </c>
      <c r="K143" s="12">
        <v>17.8</v>
      </c>
    </row>
    <row r="144" spans="2:11" ht="12.75">
      <c r="B144" s="102">
        <v>38855</v>
      </c>
      <c r="C144" s="1" t="s">
        <v>124</v>
      </c>
      <c r="E144" s="12">
        <v>2.5</v>
      </c>
      <c r="G144" s="100">
        <v>38841</v>
      </c>
      <c r="H144" s="1" t="s">
        <v>316</v>
      </c>
      <c r="K144" s="1">
        <v>208.5</v>
      </c>
    </row>
    <row r="145" spans="2:8" ht="12.75">
      <c r="B145" s="102">
        <v>38855</v>
      </c>
      <c r="C145" s="1" t="s">
        <v>130</v>
      </c>
      <c r="E145" s="12">
        <v>1.1</v>
      </c>
      <c r="G145" s="100">
        <v>38846</v>
      </c>
      <c r="H145" s="1" t="s">
        <v>317</v>
      </c>
    </row>
    <row r="146" spans="2:11" ht="12.75">
      <c r="B146" s="102">
        <v>38861</v>
      </c>
      <c r="C146" s="1" t="s">
        <v>126</v>
      </c>
      <c r="E146" s="12">
        <v>2.36</v>
      </c>
      <c r="H146" s="1" t="s">
        <v>318</v>
      </c>
      <c r="K146" s="1">
        <v>164.91</v>
      </c>
    </row>
    <row r="147" spans="2:11" ht="12.75">
      <c r="B147" s="102">
        <v>38861</v>
      </c>
      <c r="C147" s="1" t="s">
        <v>126</v>
      </c>
      <c r="E147" s="12">
        <v>2.36</v>
      </c>
      <c r="G147" s="100">
        <v>38849</v>
      </c>
      <c r="H147" s="1" t="s">
        <v>319</v>
      </c>
      <c r="K147" s="12">
        <v>8.13</v>
      </c>
    </row>
    <row r="148" spans="2:11" ht="12.75">
      <c r="B148" s="102">
        <v>38866</v>
      </c>
      <c r="C148" s="1" t="s">
        <v>126</v>
      </c>
      <c r="E148" s="12">
        <v>2.5</v>
      </c>
      <c r="G148" s="100">
        <v>38856</v>
      </c>
      <c r="H148" s="1" t="s">
        <v>320</v>
      </c>
      <c r="K148" s="12">
        <v>22.69</v>
      </c>
    </row>
    <row r="149" spans="2:11" ht="12.75">
      <c r="B149" s="102">
        <v>38867</v>
      </c>
      <c r="C149" s="1" t="s">
        <v>124</v>
      </c>
      <c r="E149" s="12">
        <v>2.5</v>
      </c>
      <c r="G149" s="100">
        <v>38861</v>
      </c>
      <c r="H149" s="1" t="s">
        <v>321</v>
      </c>
      <c r="K149" s="12">
        <v>7.35</v>
      </c>
    </row>
    <row r="150" spans="2:11" ht="12.75">
      <c r="B150" s="2"/>
      <c r="E150" s="12"/>
      <c r="G150" s="100">
        <v>38868</v>
      </c>
      <c r="H150" s="1" t="s">
        <v>322</v>
      </c>
      <c r="K150" s="12">
        <v>11.08</v>
      </c>
    </row>
    <row r="151" spans="2:11" ht="12.75">
      <c r="B151" s="2"/>
      <c r="E151" s="12"/>
      <c r="G151" s="100">
        <v>38868</v>
      </c>
      <c r="H151" s="1" t="s">
        <v>323</v>
      </c>
      <c r="K151" s="12">
        <v>15</v>
      </c>
    </row>
    <row r="152" spans="2:11" ht="12.75">
      <c r="B152" s="30" t="s">
        <v>150</v>
      </c>
      <c r="C152" s="30"/>
      <c r="D152" s="30"/>
      <c r="E152" s="31">
        <f>SUM(E124:E151)</f>
        <v>183.85000000000016</v>
      </c>
      <c r="G152" s="100">
        <v>38868</v>
      </c>
      <c r="H152" s="1" t="s">
        <v>324</v>
      </c>
      <c r="K152" s="12">
        <v>51.2</v>
      </c>
    </row>
    <row r="153" spans="8:11" ht="12.75">
      <c r="H153" s="65" t="s">
        <v>144</v>
      </c>
      <c r="I153" s="24"/>
      <c r="J153" s="24"/>
      <c r="K153" s="31">
        <f>SUM(K142:K152)</f>
        <v>513.6600000000001</v>
      </c>
    </row>
    <row r="154" spans="12:13" ht="12.75">
      <c r="L154" s="33"/>
      <c r="M154" s="33"/>
    </row>
    <row r="155" spans="7:13" ht="12.75">
      <c r="G155" s="2" t="s">
        <v>145</v>
      </c>
      <c r="L155" s="33"/>
      <c r="M155" s="33"/>
    </row>
    <row r="156" spans="7:13" ht="12.75">
      <c r="G156" s="2" t="s">
        <v>206</v>
      </c>
      <c r="L156" s="33"/>
      <c r="M156" s="33"/>
    </row>
    <row r="157" spans="7:13" ht="12.75">
      <c r="G157" s="2"/>
      <c r="L157" s="33"/>
      <c r="M157" s="33"/>
    </row>
    <row r="158" spans="7:13" ht="12.75">
      <c r="G158" s="2"/>
      <c r="L158" s="33"/>
      <c r="M158" s="33"/>
    </row>
    <row r="159" spans="7:13" ht="12.75">
      <c r="G159" s="2"/>
      <c r="L159" s="33"/>
      <c r="M159" s="33"/>
    </row>
    <row r="160" spans="7:13" ht="12.75">
      <c r="G160" s="2"/>
      <c r="L160" s="33"/>
      <c r="M160" s="33"/>
    </row>
    <row r="161" spans="7:13" ht="12.75">
      <c r="G161" s="2"/>
      <c r="L161" s="33"/>
      <c r="M161" s="33"/>
    </row>
    <row r="162" spans="7:13" ht="12.75">
      <c r="G162" s="2"/>
      <c r="L162" s="33"/>
      <c r="M162" s="33"/>
    </row>
    <row r="163" spans="7:13" ht="12.75">
      <c r="G163" s="2"/>
      <c r="L163" s="33"/>
      <c r="M163" s="33"/>
    </row>
    <row r="164" spans="7:13" ht="12.75">
      <c r="G164" s="2"/>
      <c r="L164" s="33"/>
      <c r="M164" s="33"/>
    </row>
    <row r="165" spans="7:13" ht="12.75">
      <c r="G165" s="2"/>
      <c r="L165" s="33"/>
      <c r="M165" s="33"/>
    </row>
    <row r="166" spans="7:13" ht="12.75">
      <c r="G166" s="2"/>
      <c r="L166" s="33"/>
      <c r="M166" s="33"/>
    </row>
    <row r="167" spans="7:13" ht="12.75">
      <c r="G167" s="2"/>
      <c r="L167" s="33"/>
      <c r="M167" s="33"/>
    </row>
    <row r="168" spans="2:7" ht="18">
      <c r="B168" s="2"/>
      <c r="E168" s="12"/>
      <c r="G168" s="3" t="s">
        <v>282</v>
      </c>
    </row>
    <row r="169" spans="2:9" ht="15">
      <c r="B169" s="66" t="s">
        <v>151</v>
      </c>
      <c r="C169" s="61"/>
      <c r="D169" s="61"/>
      <c r="E169" s="67"/>
      <c r="F169" s="67"/>
      <c r="G169" s="61"/>
      <c r="H169" s="61"/>
      <c r="I169" s="61"/>
    </row>
    <row r="170" spans="2:9" ht="15">
      <c r="B170" s="68"/>
      <c r="C170" s="61"/>
      <c r="D170" s="61"/>
      <c r="E170" s="67"/>
      <c r="F170" s="67"/>
      <c r="G170" s="61"/>
      <c r="H170" s="61"/>
      <c r="I170" s="61"/>
    </row>
    <row r="171" spans="2:9" ht="15">
      <c r="B171" s="61"/>
      <c r="C171" s="61"/>
      <c r="D171" s="61"/>
      <c r="E171" s="61"/>
      <c r="F171" s="61"/>
      <c r="G171" s="61"/>
      <c r="H171" s="61"/>
      <c r="I171" s="61"/>
    </row>
    <row r="172" spans="2:9" ht="15">
      <c r="B172" s="61" t="s">
        <v>3</v>
      </c>
      <c r="C172" s="61"/>
      <c r="D172" s="61"/>
      <c r="E172" s="61"/>
      <c r="F172" s="61"/>
      <c r="G172" s="61"/>
      <c r="H172" s="61"/>
      <c r="I172" s="61"/>
    </row>
    <row r="173" spans="2:9" ht="15">
      <c r="B173" s="61" t="s">
        <v>5</v>
      </c>
      <c r="C173" s="61"/>
      <c r="D173" s="61"/>
      <c r="E173" s="60"/>
      <c r="G173" s="69">
        <f>F20</f>
        <v>5170</v>
      </c>
      <c r="H173" s="70"/>
      <c r="I173" s="61"/>
    </row>
    <row r="174" spans="2:9" ht="15">
      <c r="B174" s="61" t="s">
        <v>27</v>
      </c>
      <c r="C174" s="61"/>
      <c r="D174" s="61"/>
      <c r="E174" s="60"/>
      <c r="G174" s="71">
        <f>F25</f>
        <v>176</v>
      </c>
      <c r="H174" s="69">
        <f>SUM(G173:G174)</f>
        <v>5346</v>
      </c>
      <c r="I174" s="61"/>
    </row>
    <row r="175" spans="2:9" ht="15">
      <c r="B175" s="61"/>
      <c r="C175" s="61"/>
      <c r="D175" s="61"/>
      <c r="E175" s="60"/>
      <c r="G175" s="72"/>
      <c r="H175" s="70"/>
      <c r="I175" s="61"/>
    </row>
    <row r="176" spans="2:9" ht="15">
      <c r="B176" s="61" t="s">
        <v>33</v>
      </c>
      <c r="C176" s="61"/>
      <c r="D176" s="61"/>
      <c r="E176" s="60"/>
      <c r="G176" s="72"/>
      <c r="H176" s="70"/>
      <c r="I176" s="61"/>
    </row>
    <row r="177" spans="2:9" ht="15">
      <c r="B177" s="61" t="s">
        <v>218</v>
      </c>
      <c r="C177" s="61"/>
      <c r="D177" s="61"/>
      <c r="E177" s="60"/>
      <c r="G177" s="70"/>
      <c r="H177" s="69">
        <f>F32</f>
        <v>505</v>
      </c>
      <c r="I177" s="61"/>
    </row>
    <row r="178" spans="2:9" ht="15">
      <c r="B178" s="61"/>
      <c r="C178" s="61"/>
      <c r="D178" s="61"/>
      <c r="E178" s="60"/>
      <c r="G178" s="69"/>
      <c r="H178" s="70"/>
      <c r="I178" s="61"/>
    </row>
    <row r="179" spans="2:9" ht="15.75">
      <c r="B179" s="73"/>
      <c r="C179" s="74" t="s">
        <v>153</v>
      </c>
      <c r="D179" s="74"/>
      <c r="E179" s="73"/>
      <c r="F179" s="24"/>
      <c r="G179" s="75"/>
      <c r="H179" s="76">
        <f>H174+H177</f>
        <v>5851</v>
      </c>
      <c r="I179" s="61"/>
    </row>
    <row r="180" spans="2:9" ht="15.75">
      <c r="B180" s="61"/>
      <c r="C180" s="77"/>
      <c r="D180" s="77"/>
      <c r="E180" s="60"/>
      <c r="F180" s="60"/>
      <c r="G180" s="77"/>
      <c r="H180" s="61"/>
      <c r="I180" s="61"/>
    </row>
    <row r="181" spans="2:9" ht="15.75">
      <c r="B181" s="60" t="s">
        <v>39</v>
      </c>
      <c r="C181" s="61"/>
      <c r="D181" s="61"/>
      <c r="E181" s="60"/>
      <c r="F181" s="60"/>
      <c r="G181" s="77"/>
      <c r="H181" s="61"/>
      <c r="I181" s="78"/>
    </row>
    <row r="182" spans="2:9" ht="15">
      <c r="B182" s="61" t="s">
        <v>154</v>
      </c>
      <c r="C182" s="60"/>
      <c r="D182" s="60"/>
      <c r="E182" s="60"/>
      <c r="F182" s="69">
        <f>F45</f>
        <v>3000</v>
      </c>
      <c r="G182" s="70"/>
      <c r="H182" s="70"/>
      <c r="I182" s="79"/>
    </row>
    <row r="183" spans="2:9" ht="15">
      <c r="B183" s="61" t="s">
        <v>155</v>
      </c>
      <c r="C183" s="60"/>
      <c r="D183" s="60"/>
      <c r="E183" s="60"/>
      <c r="F183" s="69">
        <f>F51</f>
        <v>420.45000000000016</v>
      </c>
      <c r="G183" s="70"/>
      <c r="H183" s="70"/>
      <c r="I183" s="61"/>
    </row>
    <row r="184" spans="2:9" ht="15">
      <c r="B184" s="61" t="s">
        <v>96</v>
      </c>
      <c r="C184" s="60"/>
      <c r="D184" s="60"/>
      <c r="E184" s="60"/>
      <c r="F184" s="69">
        <f>F56</f>
        <v>305.1</v>
      </c>
      <c r="G184" s="70"/>
      <c r="H184" s="70"/>
      <c r="I184" s="61"/>
    </row>
    <row r="185" spans="2:9" ht="15">
      <c r="B185" s="80" t="s">
        <v>102</v>
      </c>
      <c r="C185" s="60"/>
      <c r="D185" s="60"/>
      <c r="E185" s="60"/>
      <c r="F185" s="69">
        <f>F63</f>
        <v>251.95000000000002</v>
      </c>
      <c r="G185" s="70"/>
      <c r="H185" s="70"/>
      <c r="I185" s="61"/>
    </row>
    <row r="186" spans="2:9" ht="15">
      <c r="B186" s="61" t="s">
        <v>156</v>
      </c>
      <c r="C186" s="60"/>
      <c r="D186" s="60"/>
      <c r="E186" s="60"/>
      <c r="F186" s="69">
        <f>F67</f>
        <v>0</v>
      </c>
      <c r="G186" s="70"/>
      <c r="H186" s="70"/>
      <c r="I186" s="61"/>
    </row>
    <row r="187" spans="2:9" ht="15">
      <c r="B187" s="61" t="s">
        <v>157</v>
      </c>
      <c r="C187" s="60"/>
      <c r="D187" s="60"/>
      <c r="E187" s="60"/>
      <c r="F187" s="69">
        <f>F71</f>
        <v>247.43</v>
      </c>
      <c r="G187" s="70"/>
      <c r="H187" s="70"/>
      <c r="I187" s="61"/>
    </row>
    <row r="188" spans="2:9" ht="15">
      <c r="B188" s="61" t="s">
        <v>158</v>
      </c>
      <c r="C188" s="61"/>
      <c r="D188" s="61"/>
      <c r="E188" s="60"/>
      <c r="F188" s="71">
        <f>F75</f>
        <v>513.6600000000001</v>
      </c>
      <c r="G188" s="70"/>
      <c r="H188" s="70"/>
      <c r="I188" s="61"/>
    </row>
    <row r="189" spans="2:9" ht="15">
      <c r="B189" s="61"/>
      <c r="C189" s="61"/>
      <c r="D189" s="61"/>
      <c r="E189" s="60"/>
      <c r="F189" s="69"/>
      <c r="G189" s="70"/>
      <c r="H189" s="70"/>
      <c r="I189" s="61"/>
    </row>
    <row r="190" spans="2:9" ht="15.75">
      <c r="B190" s="73"/>
      <c r="C190" s="74" t="s">
        <v>159</v>
      </c>
      <c r="D190" s="74"/>
      <c r="E190" s="73"/>
      <c r="F190" s="75"/>
      <c r="G190" s="75"/>
      <c r="H190" s="76">
        <f>F182+F183+F184+F185+F186+F187+F188</f>
        <v>4738.59</v>
      </c>
      <c r="I190" s="61"/>
    </row>
    <row r="191" spans="2:9" ht="15">
      <c r="B191" s="60"/>
      <c r="C191" s="60"/>
      <c r="D191" s="60"/>
      <c r="E191" s="60"/>
      <c r="F191" s="69"/>
      <c r="G191" s="70"/>
      <c r="H191" s="69"/>
      <c r="I191" s="61"/>
    </row>
    <row r="192" spans="2:9" ht="15.75">
      <c r="B192" s="81"/>
      <c r="C192" s="81" t="s">
        <v>93</v>
      </c>
      <c r="D192" s="81"/>
      <c r="E192" s="74"/>
      <c r="F192" s="82"/>
      <c r="G192" s="75"/>
      <c r="H192" s="76">
        <f>H179-H190</f>
        <v>1112.4099999999999</v>
      </c>
      <c r="I192" s="61"/>
    </row>
    <row r="193" spans="2:9" ht="15.75">
      <c r="B193" s="61"/>
      <c r="C193" s="61"/>
      <c r="D193" s="61"/>
      <c r="E193" s="77"/>
      <c r="F193" s="61"/>
      <c r="G193" s="61"/>
      <c r="H193" s="61"/>
      <c r="I193" s="61"/>
    </row>
    <row r="194" spans="2:9" ht="16.5" thickBot="1">
      <c r="B194" s="83"/>
      <c r="C194" s="84"/>
      <c r="D194" s="84"/>
      <c r="E194" s="83"/>
      <c r="F194" s="83"/>
      <c r="G194" s="84"/>
      <c r="H194" s="83"/>
      <c r="I194" s="83"/>
    </row>
    <row r="195" spans="2:9" ht="15.75">
      <c r="B195" s="85"/>
      <c r="C195" s="86"/>
      <c r="D195" s="86"/>
      <c r="E195" s="85"/>
      <c r="F195" s="85"/>
      <c r="G195" s="86"/>
      <c r="H195" s="85"/>
      <c r="I195" s="85"/>
    </row>
    <row r="196" spans="2:9" ht="15.75">
      <c r="B196" s="85"/>
      <c r="C196" s="86"/>
      <c r="D196" s="86"/>
      <c r="E196" s="85"/>
      <c r="F196" s="85"/>
      <c r="G196" s="86"/>
      <c r="H196" s="85"/>
      <c r="I196" s="85"/>
    </row>
    <row r="197" spans="2:9" ht="15">
      <c r="B197" s="61"/>
      <c r="C197" s="61"/>
      <c r="D197" s="61"/>
      <c r="E197" s="61"/>
      <c r="F197" s="61"/>
      <c r="G197" s="61"/>
      <c r="H197" s="61"/>
      <c r="I197" s="61"/>
    </row>
    <row r="198" spans="2:9" ht="15">
      <c r="B198" s="87" t="s">
        <v>160</v>
      </c>
      <c r="C198" s="61"/>
      <c r="D198" s="61"/>
      <c r="E198" s="88"/>
      <c r="F198" s="88"/>
      <c r="G198" s="61"/>
      <c r="H198" s="61"/>
      <c r="I198" s="61"/>
    </row>
    <row r="199" spans="2:9" ht="15">
      <c r="B199" s="61"/>
      <c r="C199" s="61"/>
      <c r="D199" s="61"/>
      <c r="E199" s="61"/>
      <c r="F199" s="61"/>
      <c r="G199" s="61"/>
      <c r="H199" s="61"/>
      <c r="I199" s="61"/>
    </row>
    <row r="200" spans="2:9" ht="15.75">
      <c r="B200" s="73" t="s">
        <v>4</v>
      </c>
      <c r="C200" s="73"/>
      <c r="D200" s="73"/>
      <c r="E200" s="73"/>
      <c r="F200" s="75"/>
      <c r="G200" s="76">
        <f>N5</f>
        <v>6663.74</v>
      </c>
      <c r="H200" s="85"/>
      <c r="I200" s="61"/>
    </row>
    <row r="201" spans="2:9" ht="15">
      <c r="B201" s="85"/>
      <c r="C201" s="60"/>
      <c r="D201" s="60"/>
      <c r="E201" s="61"/>
      <c r="F201" s="89"/>
      <c r="G201" s="90"/>
      <c r="H201" s="85"/>
      <c r="I201" s="61"/>
    </row>
    <row r="202" spans="2:9" ht="15">
      <c r="B202" s="91"/>
      <c r="C202" s="61" t="s">
        <v>161</v>
      </c>
      <c r="D202" s="61"/>
      <c r="E202" s="61"/>
      <c r="F202" s="70"/>
      <c r="G202" s="90">
        <f>H192</f>
        <v>1112.4099999999999</v>
      </c>
      <c r="H202" s="85"/>
      <c r="I202" s="61"/>
    </row>
    <row r="203" spans="2:9" ht="15">
      <c r="B203" s="91"/>
      <c r="C203" s="61" t="s">
        <v>162</v>
      </c>
      <c r="D203" s="61"/>
      <c r="E203" s="61"/>
      <c r="F203" s="70"/>
      <c r="G203" s="90">
        <f>N28</f>
        <v>-795</v>
      </c>
      <c r="H203" s="85"/>
      <c r="I203" s="61"/>
    </row>
    <row r="204" spans="2:9" ht="15">
      <c r="B204" s="85"/>
      <c r="C204" s="61"/>
      <c r="D204" s="61"/>
      <c r="E204" s="61"/>
      <c r="F204" s="92"/>
      <c r="G204" s="89"/>
      <c r="H204" s="85"/>
      <c r="I204" s="61"/>
    </row>
    <row r="205" spans="2:9" ht="15.75">
      <c r="B205" s="73" t="s">
        <v>35</v>
      </c>
      <c r="C205" s="73"/>
      <c r="D205" s="73"/>
      <c r="E205" s="73"/>
      <c r="F205" s="75"/>
      <c r="G205" s="76">
        <f>SUM(G200:G203)</f>
        <v>6981.15</v>
      </c>
      <c r="H205" s="85"/>
      <c r="I205" s="61"/>
    </row>
    <row r="206" spans="2:9" ht="15.75">
      <c r="B206" s="85"/>
      <c r="C206" s="85"/>
      <c r="D206" s="85"/>
      <c r="E206" s="85"/>
      <c r="F206" s="89"/>
      <c r="G206" s="93"/>
      <c r="H206" s="61"/>
      <c r="I206" s="61"/>
    </row>
    <row r="207" spans="2:9" ht="16.5" thickBot="1">
      <c r="B207" s="83"/>
      <c r="C207" s="84"/>
      <c r="D207" s="84"/>
      <c r="E207" s="83"/>
      <c r="F207" s="83"/>
      <c r="G207" s="84"/>
      <c r="H207" s="83"/>
      <c r="I207" s="83"/>
    </row>
    <row r="208" spans="2:9" ht="15.75">
      <c r="B208" s="85"/>
      <c r="C208" s="86"/>
      <c r="D208" s="86"/>
      <c r="E208" s="85"/>
      <c r="F208" s="85"/>
      <c r="G208" s="86"/>
      <c r="H208" s="85"/>
      <c r="I208" s="85"/>
    </row>
    <row r="209" spans="2:9" ht="15.75">
      <c r="B209" s="85"/>
      <c r="C209" s="86"/>
      <c r="D209" s="86"/>
      <c r="E209" s="85"/>
      <c r="F209" s="85"/>
      <c r="G209" s="86"/>
      <c r="H209" s="85"/>
      <c r="I209" s="85"/>
    </row>
    <row r="210" spans="8:9" ht="15">
      <c r="H210" s="61"/>
      <c r="I210" s="61"/>
    </row>
    <row r="211" spans="2:9" ht="15">
      <c r="B211" s="87" t="s">
        <v>163</v>
      </c>
      <c r="C211" s="61"/>
      <c r="D211" s="61"/>
      <c r="E211" s="88"/>
      <c r="F211" s="88"/>
      <c r="G211" s="61"/>
      <c r="H211" s="61"/>
      <c r="I211" s="61"/>
    </row>
    <row r="212" spans="2:9" ht="15">
      <c r="B212" s="61"/>
      <c r="C212" s="61"/>
      <c r="D212" s="61"/>
      <c r="E212" s="61"/>
      <c r="F212" s="61"/>
      <c r="G212" s="61"/>
      <c r="H212" s="61"/>
      <c r="I212" s="61"/>
    </row>
    <row r="213" spans="2:7" ht="15.75">
      <c r="B213" s="73" t="s">
        <v>164</v>
      </c>
      <c r="C213" s="73"/>
      <c r="D213" s="73"/>
      <c r="E213" s="73"/>
      <c r="F213" s="75"/>
      <c r="G213" s="76">
        <f>K43</f>
        <v>14208</v>
      </c>
    </row>
    <row r="214" spans="2:7" ht="15">
      <c r="B214" s="85"/>
      <c r="C214" s="60"/>
      <c r="D214" s="60"/>
      <c r="E214" s="61"/>
      <c r="F214" s="89"/>
      <c r="G214" s="90"/>
    </row>
    <row r="215" spans="2:7" ht="15">
      <c r="B215" s="91"/>
      <c r="C215" s="61" t="s">
        <v>165</v>
      </c>
      <c r="D215" s="61"/>
      <c r="E215" s="61"/>
      <c r="F215" s="70"/>
      <c r="G215" s="90">
        <f>(L43)</f>
        <v>795</v>
      </c>
    </row>
    <row r="216" spans="2:7" ht="15">
      <c r="B216" s="91"/>
      <c r="C216" s="61" t="s">
        <v>166</v>
      </c>
      <c r="D216" s="61"/>
      <c r="E216" s="61"/>
      <c r="F216" s="70"/>
      <c r="G216" s="90">
        <f>-(M43)</f>
        <v>0</v>
      </c>
    </row>
    <row r="217" spans="2:7" ht="15">
      <c r="B217" s="85"/>
      <c r="C217" s="61"/>
      <c r="D217" s="61"/>
      <c r="E217" s="61"/>
      <c r="F217" s="92"/>
      <c r="G217" s="89"/>
    </row>
    <row r="218" spans="2:7" ht="15.75">
      <c r="B218" s="73" t="s">
        <v>167</v>
      </c>
      <c r="C218" s="73"/>
      <c r="D218" s="73"/>
      <c r="E218" s="73"/>
      <c r="F218" s="75"/>
      <c r="G218" s="76">
        <f>SUM(G213:G216)</f>
        <v>15003</v>
      </c>
    </row>
    <row r="221" spans="2:7" ht="15.75">
      <c r="B221" s="94"/>
      <c r="C221" s="61"/>
      <c r="D221" s="61"/>
      <c r="E221" s="61"/>
      <c r="F221" s="70"/>
      <c r="G221" s="95"/>
    </row>
    <row r="222" spans="2:7" ht="15.75">
      <c r="B222" s="61"/>
      <c r="C222" s="61"/>
      <c r="D222" s="61"/>
      <c r="E222" s="61"/>
      <c r="F222" s="70"/>
      <c r="G222" s="95"/>
    </row>
    <row r="223" spans="2:7" ht="15.75">
      <c r="B223" s="61"/>
      <c r="C223" s="61"/>
      <c r="D223" s="61"/>
      <c r="E223" s="61"/>
      <c r="F223" s="70"/>
      <c r="G223" s="95"/>
    </row>
  </sheetData>
  <printOptions/>
  <pageMargins left="0.75" right="0.75" top="1" bottom="1" header="0" footer="0"/>
  <pageSetup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6.28125" style="0" customWidth="1"/>
    <col min="3" max="3" width="5.28125" style="0" customWidth="1"/>
    <col min="4" max="4" width="4.28125" style="0" customWidth="1"/>
    <col min="5" max="5" width="9.00390625" style="0" customWidth="1"/>
    <col min="6" max="6" width="12.57421875" style="0" customWidth="1"/>
    <col min="9" max="9" width="5.140625" style="0" customWidth="1"/>
    <col min="10" max="10" width="15.00390625" style="0" customWidth="1"/>
  </cols>
  <sheetData>
    <row r="1" spans="1:14" ht="18">
      <c r="A1" s="1"/>
      <c r="B1" s="1"/>
      <c r="C1" s="1"/>
      <c r="D1" s="1"/>
      <c r="E1" s="2"/>
      <c r="F1" s="2"/>
      <c r="G1" s="3" t="s">
        <v>327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283</v>
      </c>
      <c r="C3" s="4"/>
      <c r="D3" s="4"/>
      <c r="E3" s="2"/>
      <c r="F3" s="1"/>
      <c r="G3" s="2"/>
      <c r="H3" s="2"/>
      <c r="I3" s="5"/>
      <c r="J3" s="4" t="s">
        <v>2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3</v>
      </c>
      <c r="C5" s="6"/>
      <c r="D5" s="6"/>
      <c r="E5" s="2"/>
      <c r="F5" s="2"/>
      <c r="G5" s="2"/>
      <c r="H5" s="2"/>
      <c r="I5" s="5"/>
      <c r="J5" s="7" t="s">
        <v>4</v>
      </c>
      <c r="K5" s="8"/>
      <c r="L5" s="8"/>
      <c r="M5" s="8"/>
      <c r="N5" s="25">
        <f>May!N30</f>
        <v>6981.15</v>
      </c>
    </row>
    <row r="6" spans="1:14" ht="14.25">
      <c r="A6" s="1"/>
      <c r="B6" s="9"/>
      <c r="C6" s="9"/>
      <c r="D6" s="9"/>
      <c r="E6" s="2"/>
      <c r="F6" s="2"/>
      <c r="G6" s="2"/>
      <c r="H6" s="2"/>
      <c r="I6" s="5"/>
      <c r="J6" s="2"/>
      <c r="K6" s="2"/>
      <c r="L6" s="2"/>
      <c r="M6" s="2"/>
      <c r="N6" s="10"/>
    </row>
    <row r="7" spans="1:14" ht="12.75">
      <c r="A7" s="1"/>
      <c r="B7" s="11" t="s">
        <v>5</v>
      </c>
      <c r="C7" s="11"/>
      <c r="D7" s="11"/>
      <c r="E7" s="1"/>
      <c r="F7" s="12"/>
      <c r="G7" s="1"/>
      <c r="H7" s="1"/>
      <c r="I7" s="13"/>
      <c r="J7" s="14"/>
      <c r="K7" s="2" t="s">
        <v>6</v>
      </c>
      <c r="L7" s="2"/>
      <c r="M7" s="1"/>
      <c r="N7" s="15">
        <f>G83</f>
        <v>1255.5600000000004</v>
      </c>
    </row>
    <row r="8" spans="1:14" ht="12.75">
      <c r="A8" s="1"/>
      <c r="B8" s="11"/>
      <c r="C8" s="104" t="s">
        <v>183</v>
      </c>
      <c r="D8" s="104" t="s">
        <v>184</v>
      </c>
      <c r="E8" s="1"/>
      <c r="F8" s="12"/>
      <c r="G8" s="1"/>
      <c r="H8" s="1"/>
      <c r="I8" s="13"/>
      <c r="J8" s="14"/>
      <c r="K8" s="2"/>
      <c r="L8" s="2"/>
      <c r="M8" s="1"/>
      <c r="N8" s="15"/>
    </row>
    <row r="9" spans="1:14" ht="12.75">
      <c r="A9" s="105"/>
      <c r="B9" s="16" t="s">
        <v>168</v>
      </c>
      <c r="C9" s="106">
        <v>11</v>
      </c>
      <c r="D9" s="106">
        <v>42</v>
      </c>
      <c r="E9" s="12">
        <f>(C9*D9)</f>
        <v>462</v>
      </c>
      <c r="F9" s="127"/>
      <c r="G9" s="1"/>
      <c r="H9" s="1"/>
      <c r="I9" s="13"/>
      <c r="J9" s="18"/>
      <c r="K9" s="2" t="s">
        <v>10</v>
      </c>
      <c r="L9" s="2"/>
      <c r="M9" s="1"/>
      <c r="N9" s="15"/>
    </row>
    <row r="10" spans="1:14" ht="12.75">
      <c r="A10" s="105"/>
      <c r="B10" s="16" t="s">
        <v>169</v>
      </c>
      <c r="C10" s="106">
        <v>11</v>
      </c>
      <c r="D10" s="106">
        <v>42</v>
      </c>
      <c r="E10" s="12">
        <f>(C10*D10)</f>
        <v>462</v>
      </c>
      <c r="F10" s="128"/>
      <c r="G10" s="1"/>
      <c r="H10" s="1"/>
      <c r="I10" s="13"/>
      <c r="J10" s="18"/>
      <c r="K10" s="1" t="s">
        <v>12</v>
      </c>
      <c r="L10" s="1"/>
      <c r="M10" s="1"/>
      <c r="N10" s="15"/>
    </row>
    <row r="11" spans="1:14" ht="12.75">
      <c r="A11" s="105"/>
      <c r="B11" s="16" t="s">
        <v>170</v>
      </c>
      <c r="C11" s="106">
        <v>9</v>
      </c>
      <c r="D11" s="106">
        <v>42</v>
      </c>
      <c r="E11" s="12">
        <f aca="true" t="shared" si="0" ref="E11:E19">C11*D11</f>
        <v>378</v>
      </c>
      <c r="F11" s="129"/>
      <c r="G11" s="1"/>
      <c r="H11" s="1"/>
      <c r="I11" s="13"/>
      <c r="J11" s="2"/>
      <c r="K11" s="2" t="s">
        <v>14</v>
      </c>
      <c r="L11" s="1"/>
      <c r="M11" s="22">
        <v>-150</v>
      </c>
      <c r="N11" s="15"/>
    </row>
    <row r="12" spans="1:14" ht="12.75">
      <c r="A12" s="105"/>
      <c r="B12" s="16" t="s">
        <v>171</v>
      </c>
      <c r="C12" s="106">
        <v>6</v>
      </c>
      <c r="D12" s="106">
        <v>42</v>
      </c>
      <c r="E12" s="12">
        <f t="shared" si="0"/>
        <v>252</v>
      </c>
      <c r="F12" s="129"/>
      <c r="G12" s="1"/>
      <c r="H12" s="1"/>
      <c r="I12" s="13"/>
      <c r="J12" s="2"/>
      <c r="K12" s="2" t="s">
        <v>16</v>
      </c>
      <c r="L12" s="1"/>
      <c r="M12" s="22">
        <v>-100</v>
      </c>
      <c r="N12" s="1"/>
    </row>
    <row r="13" spans="1:14" ht="12.75">
      <c r="A13" s="105"/>
      <c r="B13" s="16" t="s">
        <v>172</v>
      </c>
      <c r="C13" s="106">
        <v>10</v>
      </c>
      <c r="D13" s="106">
        <v>42</v>
      </c>
      <c r="E13" s="12">
        <f t="shared" si="0"/>
        <v>420</v>
      </c>
      <c r="F13" s="128"/>
      <c r="G13" s="1"/>
      <c r="H13" s="1"/>
      <c r="I13" s="13"/>
      <c r="J13" s="2"/>
      <c r="K13" s="2" t="s">
        <v>18</v>
      </c>
      <c r="L13" s="1"/>
      <c r="M13" s="22">
        <v>-40</v>
      </c>
      <c r="N13" s="2"/>
    </row>
    <row r="14" spans="1:14" ht="12.75">
      <c r="A14" s="105"/>
      <c r="B14" s="16" t="s">
        <v>173</v>
      </c>
      <c r="C14" s="106">
        <v>9</v>
      </c>
      <c r="D14" s="106">
        <v>42</v>
      </c>
      <c r="E14" s="12">
        <f t="shared" si="0"/>
        <v>378</v>
      </c>
      <c r="F14" s="130"/>
      <c r="G14" s="1"/>
      <c r="H14" s="1"/>
      <c r="I14" s="13"/>
      <c r="J14" s="1"/>
      <c r="K14" s="2" t="s">
        <v>20</v>
      </c>
      <c r="L14" s="2"/>
      <c r="M14" s="22">
        <v>0</v>
      </c>
      <c r="N14" s="2"/>
    </row>
    <row r="15" spans="1:14" ht="12.75">
      <c r="A15" s="105"/>
      <c r="B15" s="16" t="s">
        <v>174</v>
      </c>
      <c r="C15" s="106">
        <v>10</v>
      </c>
      <c r="D15" s="106">
        <v>45</v>
      </c>
      <c r="E15" s="12">
        <f t="shared" si="0"/>
        <v>450</v>
      </c>
      <c r="F15" s="130"/>
      <c r="G15" s="1"/>
      <c r="H15" s="1"/>
      <c r="I15" s="13"/>
      <c r="J15" s="14"/>
      <c r="K15" s="2" t="s">
        <v>22</v>
      </c>
      <c r="L15" s="2"/>
      <c r="M15" s="22">
        <v>0</v>
      </c>
      <c r="N15" s="2"/>
    </row>
    <row r="16" spans="1:14" ht="12.75">
      <c r="A16" s="105"/>
      <c r="B16" s="16" t="s">
        <v>175</v>
      </c>
      <c r="C16" s="106">
        <v>20</v>
      </c>
      <c r="D16" s="106">
        <v>42</v>
      </c>
      <c r="E16" s="12">
        <v>800</v>
      </c>
      <c r="F16" s="21" t="s">
        <v>329</v>
      </c>
      <c r="G16" s="1"/>
      <c r="H16" s="1"/>
      <c r="I16" s="13"/>
      <c r="J16" s="2"/>
      <c r="K16" s="2" t="s">
        <v>454</v>
      </c>
      <c r="L16" s="1"/>
      <c r="M16" s="22">
        <v>-2978</v>
      </c>
      <c r="N16" s="2"/>
    </row>
    <row r="17" spans="1:14" ht="12.75">
      <c r="A17" s="105"/>
      <c r="B17" s="16" t="s">
        <v>176</v>
      </c>
      <c r="C17" s="106">
        <v>14</v>
      </c>
      <c r="D17" s="106">
        <v>42</v>
      </c>
      <c r="E17" s="12">
        <f t="shared" si="0"/>
        <v>588</v>
      </c>
      <c r="F17" s="130"/>
      <c r="G17" s="1"/>
      <c r="H17" s="1"/>
      <c r="I17" s="13"/>
      <c r="J17" s="2"/>
      <c r="K17" s="2" t="s">
        <v>455</v>
      </c>
      <c r="M17" s="22">
        <v>-30</v>
      </c>
      <c r="N17" s="2"/>
    </row>
    <row r="18" spans="1:14" ht="12.75">
      <c r="A18" s="105"/>
      <c r="B18" s="16" t="s">
        <v>177</v>
      </c>
      <c r="C18" s="106">
        <v>10</v>
      </c>
      <c r="D18" s="106">
        <v>42</v>
      </c>
      <c r="E18" s="12">
        <v>400</v>
      </c>
      <c r="F18" s="128" t="s">
        <v>330</v>
      </c>
      <c r="G18" s="1"/>
      <c r="H18" s="1"/>
      <c r="I18" s="13"/>
      <c r="J18" s="2"/>
      <c r="M18" s="15">
        <f>SUM(M11:M17)</f>
        <v>-3298</v>
      </c>
      <c r="N18" s="1"/>
    </row>
    <row r="19" spans="1:14" ht="12.75">
      <c r="A19" s="105"/>
      <c r="B19" s="16" t="s">
        <v>178</v>
      </c>
      <c r="C19" s="106">
        <v>18</v>
      </c>
      <c r="D19" s="106">
        <v>42</v>
      </c>
      <c r="E19" s="12">
        <f t="shared" si="0"/>
        <v>756</v>
      </c>
      <c r="F19" s="130"/>
      <c r="G19" s="1"/>
      <c r="H19" s="1"/>
      <c r="I19" s="13"/>
      <c r="J19" s="2"/>
      <c r="K19" s="2" t="s">
        <v>26</v>
      </c>
      <c r="L19" s="1"/>
      <c r="M19" s="2"/>
      <c r="N19" s="1"/>
    </row>
    <row r="20" spans="1:14" ht="12.75">
      <c r="A20" s="105"/>
      <c r="B20" s="108" t="s">
        <v>187</v>
      </c>
      <c r="C20" s="23">
        <f>SUM(C9:C19)</f>
        <v>128</v>
      </c>
      <c r="D20" s="23"/>
      <c r="E20" s="24"/>
      <c r="F20" s="25">
        <f>SUM(E9:E19)</f>
        <v>5346</v>
      </c>
      <c r="G20" s="1"/>
      <c r="H20" s="1"/>
      <c r="I20" s="13"/>
      <c r="J20" s="2"/>
      <c r="K20" s="2" t="s">
        <v>14</v>
      </c>
      <c r="L20" s="1"/>
      <c r="M20" s="15">
        <v>0</v>
      </c>
      <c r="N20" s="1"/>
    </row>
    <row r="21" spans="1:14" ht="12.75">
      <c r="A21" s="1"/>
      <c r="B21" s="26"/>
      <c r="C21" s="26"/>
      <c r="D21" s="26"/>
      <c r="E21" s="27"/>
      <c r="F21" s="28"/>
      <c r="G21" s="1"/>
      <c r="H21" s="1"/>
      <c r="I21" s="13"/>
      <c r="J21" s="2"/>
      <c r="K21" s="2" t="s">
        <v>16</v>
      </c>
      <c r="L21" s="1"/>
      <c r="M21" s="15">
        <v>0</v>
      </c>
      <c r="N21" s="1"/>
    </row>
    <row r="22" spans="1:14" ht="12.75">
      <c r="A22" s="1"/>
      <c r="B22" s="11" t="s">
        <v>27</v>
      </c>
      <c r="C22" s="11"/>
      <c r="D22" s="11"/>
      <c r="E22" s="1"/>
      <c r="F22" s="12"/>
      <c r="G22" s="1"/>
      <c r="H22" s="1"/>
      <c r="I22" s="13"/>
      <c r="J22" s="2"/>
      <c r="K22" s="2" t="s">
        <v>18</v>
      </c>
      <c r="L22" s="1"/>
      <c r="M22" s="15">
        <v>0</v>
      </c>
      <c r="N22" s="1"/>
    </row>
    <row r="23" spans="1:14" ht="12.75">
      <c r="A23" s="1"/>
      <c r="B23" s="16" t="s">
        <v>331</v>
      </c>
      <c r="C23" s="16"/>
      <c r="D23" s="16"/>
      <c r="E23" s="12"/>
      <c r="F23" s="27">
        <v>-51</v>
      </c>
      <c r="G23" s="1"/>
      <c r="H23" s="1"/>
      <c r="I23" s="13"/>
      <c r="J23" s="1"/>
      <c r="K23" s="2" t="s">
        <v>20</v>
      </c>
      <c r="L23" s="1"/>
      <c r="M23" s="15">
        <v>1000</v>
      </c>
      <c r="N23" s="1"/>
    </row>
    <row r="24" spans="1:14" ht="12.75">
      <c r="A24" s="1"/>
      <c r="B24" s="16"/>
      <c r="C24" s="16"/>
      <c r="D24" s="16"/>
      <c r="E24" s="12"/>
      <c r="F24" s="1"/>
      <c r="G24" s="1"/>
      <c r="H24" s="1"/>
      <c r="I24" s="13"/>
      <c r="J24" s="1"/>
      <c r="K24" s="2" t="s">
        <v>22</v>
      </c>
      <c r="L24" s="1"/>
      <c r="M24" s="15">
        <v>928</v>
      </c>
      <c r="N24" s="1"/>
    </row>
    <row r="25" spans="1:14" ht="12.75">
      <c r="A25" s="1"/>
      <c r="B25" s="1"/>
      <c r="C25" s="23" t="s">
        <v>29</v>
      </c>
      <c r="D25" s="23"/>
      <c r="E25" s="24"/>
      <c r="F25" s="25">
        <f>SUM(F23:F23)</f>
        <v>-51</v>
      </c>
      <c r="G25" s="1"/>
      <c r="H25" s="1"/>
      <c r="I25" s="13"/>
      <c r="J25" s="1"/>
      <c r="K25" s="2" t="s">
        <v>456</v>
      </c>
      <c r="M25" s="15">
        <v>0</v>
      </c>
      <c r="N25" s="1"/>
    </row>
    <row r="26" spans="1:14" ht="12.75">
      <c r="A26" s="1"/>
      <c r="B26" s="26"/>
      <c r="C26" s="26"/>
      <c r="D26" s="26"/>
      <c r="E26" s="1"/>
      <c r="F26" s="27"/>
      <c r="G26" s="1"/>
      <c r="H26" s="1"/>
      <c r="I26" s="13"/>
      <c r="J26" s="1"/>
      <c r="K26" s="2" t="s">
        <v>457</v>
      </c>
      <c r="M26" s="15">
        <v>0</v>
      </c>
      <c r="N26" s="1"/>
    </row>
    <row r="27" spans="1:14" ht="12.75">
      <c r="A27" s="1"/>
      <c r="B27" s="30" t="s">
        <v>31</v>
      </c>
      <c r="C27" s="30"/>
      <c r="D27" s="30"/>
      <c r="E27" s="24"/>
      <c r="F27" s="31">
        <f>F20+F25</f>
        <v>5295</v>
      </c>
      <c r="G27" s="1"/>
      <c r="H27" s="1"/>
      <c r="I27" s="13"/>
      <c r="J27" s="1"/>
      <c r="K27" s="1"/>
      <c r="L27" s="1"/>
      <c r="M27" s="15">
        <f>SUM(M20:M26)</f>
        <v>1928</v>
      </c>
      <c r="N27" s="1"/>
    </row>
    <row r="28" spans="1:14" ht="12.75">
      <c r="A28" s="1"/>
      <c r="B28" s="32"/>
      <c r="C28" s="32"/>
      <c r="D28" s="32"/>
      <c r="E28" s="33"/>
      <c r="F28" s="33"/>
      <c r="G28" s="1"/>
      <c r="H28" s="1"/>
      <c r="I28" s="13"/>
      <c r="J28" s="1"/>
      <c r="K28" s="1" t="s">
        <v>32</v>
      </c>
      <c r="L28" s="1"/>
      <c r="M28" s="1"/>
      <c r="N28" s="12">
        <f>M18+M27</f>
        <v>-1370</v>
      </c>
    </row>
    <row r="29" spans="1:14" ht="15">
      <c r="A29" s="1"/>
      <c r="B29" s="34" t="s">
        <v>33</v>
      </c>
      <c r="C29" s="34"/>
      <c r="D29" s="34"/>
      <c r="E29" s="33"/>
      <c r="F29" s="1"/>
      <c r="G29" s="1"/>
      <c r="H29" s="1"/>
      <c r="I29" s="13"/>
      <c r="J29" s="2"/>
      <c r="K29" s="1"/>
      <c r="L29" s="1"/>
      <c r="M29" s="1"/>
      <c r="N29" s="12"/>
    </row>
    <row r="30" spans="1:14" ht="12.75">
      <c r="A30" s="1"/>
      <c r="B30" s="16" t="s">
        <v>332</v>
      </c>
      <c r="C30" s="16"/>
      <c r="D30" s="16"/>
      <c r="E30" s="12"/>
      <c r="F30" s="27">
        <v>310</v>
      </c>
      <c r="G30" s="35"/>
      <c r="H30" s="1"/>
      <c r="I30" s="13"/>
      <c r="J30" s="7" t="s">
        <v>35</v>
      </c>
      <c r="K30" s="8"/>
      <c r="L30" s="8"/>
      <c r="M30" s="8"/>
      <c r="N30" s="25">
        <f>N5+N7+N28</f>
        <v>6866.709999999999</v>
      </c>
    </row>
    <row r="31" spans="1:14" ht="12.75">
      <c r="A31" s="1"/>
      <c r="B31" s="1" t="s">
        <v>333</v>
      </c>
      <c r="C31" s="1"/>
      <c r="D31" s="1"/>
      <c r="E31" s="1"/>
      <c r="F31" s="12">
        <v>100</v>
      </c>
      <c r="G31" s="35"/>
      <c r="H31" s="1"/>
      <c r="I31" s="13"/>
      <c r="J31" s="1"/>
      <c r="K31" s="1"/>
      <c r="L31" s="1"/>
      <c r="M31" s="1"/>
      <c r="N31" s="1"/>
    </row>
    <row r="32" spans="1:14" ht="12.75">
      <c r="A32" s="1"/>
      <c r="B32" s="1" t="s">
        <v>334</v>
      </c>
      <c r="C32" s="1"/>
      <c r="D32" s="1"/>
      <c r="E32" s="1"/>
      <c r="F32" s="12">
        <v>1258</v>
      </c>
      <c r="G32" s="35"/>
      <c r="H32" s="1"/>
      <c r="I32" s="13"/>
      <c r="J32" s="1"/>
      <c r="K32" s="1"/>
      <c r="L32" s="1"/>
      <c r="M32" s="1"/>
      <c r="N32" s="1"/>
    </row>
    <row r="33" spans="1:14" ht="12.75">
      <c r="A33" s="1"/>
      <c r="B33" s="1" t="s">
        <v>335</v>
      </c>
      <c r="C33" s="1"/>
      <c r="D33" s="1"/>
      <c r="E33" s="1"/>
      <c r="F33" s="12">
        <v>127</v>
      </c>
      <c r="G33" s="35"/>
      <c r="H33" s="1"/>
      <c r="I33" s="13"/>
      <c r="J33" s="1"/>
      <c r="K33" s="1"/>
      <c r="L33" s="1"/>
      <c r="M33" s="1"/>
      <c r="N33" s="1"/>
    </row>
    <row r="34" spans="1:14" ht="12.75">
      <c r="A34" s="1"/>
      <c r="B34" s="1" t="s">
        <v>336</v>
      </c>
      <c r="C34" s="1"/>
      <c r="D34" s="1"/>
      <c r="E34" s="1"/>
      <c r="F34" s="12">
        <v>255</v>
      </c>
      <c r="G34" s="35"/>
      <c r="H34" s="1"/>
      <c r="I34" s="13"/>
      <c r="J34" s="1"/>
      <c r="K34" s="1"/>
      <c r="L34" s="1"/>
      <c r="M34" s="1"/>
      <c r="N34" s="1"/>
    </row>
    <row r="35" spans="1:14" ht="12.75">
      <c r="A35" s="1"/>
      <c r="B35" s="30" t="s">
        <v>36</v>
      </c>
      <c r="C35" s="30"/>
      <c r="D35" s="30"/>
      <c r="E35" s="24"/>
      <c r="F35" s="31">
        <f>SUM(F30:F34)</f>
        <v>2050</v>
      </c>
      <c r="G35" s="35"/>
      <c r="H35" s="1"/>
      <c r="I35" s="36"/>
      <c r="J35" s="37"/>
      <c r="K35" s="37"/>
      <c r="L35" s="37"/>
      <c r="M35" s="37"/>
      <c r="N35" s="37"/>
    </row>
    <row r="36" spans="1:14" ht="12.75">
      <c r="A36" s="1"/>
      <c r="B36" s="38"/>
      <c r="C36" s="38"/>
      <c r="D36" s="38"/>
      <c r="E36" s="33"/>
      <c r="F36" s="35"/>
      <c r="G36" s="1"/>
      <c r="H36" s="1"/>
      <c r="I36" s="13"/>
      <c r="J36" s="1"/>
      <c r="K36" s="1"/>
      <c r="L36" s="1"/>
      <c r="M36" s="1"/>
      <c r="N36" s="1"/>
    </row>
    <row r="37" spans="1:14" ht="12.75">
      <c r="A37" s="1"/>
      <c r="B37" s="30" t="s">
        <v>37</v>
      </c>
      <c r="C37" s="30"/>
      <c r="D37" s="30"/>
      <c r="E37" s="24"/>
      <c r="F37" s="31"/>
      <c r="G37" s="31">
        <f>F27+F35</f>
        <v>7345</v>
      </c>
      <c r="H37" s="1"/>
      <c r="I37" s="13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3"/>
      <c r="J38" s="4" t="s">
        <v>38</v>
      </c>
      <c r="K38" s="1"/>
      <c r="L38" s="1"/>
      <c r="M38" s="1"/>
      <c r="N38" s="1"/>
    </row>
    <row r="39" spans="1:14" ht="15">
      <c r="A39" s="1"/>
      <c r="B39" s="6" t="s">
        <v>39</v>
      </c>
      <c r="C39" s="6"/>
      <c r="D39" s="6"/>
      <c r="E39" s="26"/>
      <c r="F39" s="33"/>
      <c r="G39" s="27"/>
      <c r="H39" s="1"/>
      <c r="I39" s="13"/>
      <c r="J39" s="39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3"/>
      <c r="J40" s="1" t="s">
        <v>40</v>
      </c>
      <c r="K40" s="40" t="s">
        <v>41</v>
      </c>
      <c r="L40" s="41" t="s">
        <v>179</v>
      </c>
      <c r="M40" s="41" t="s">
        <v>180</v>
      </c>
      <c r="N40" s="40" t="s">
        <v>42</v>
      </c>
    </row>
    <row r="41" spans="1:14" ht="12.75">
      <c r="A41" s="1"/>
      <c r="B41" s="11" t="s">
        <v>43</v>
      </c>
      <c r="C41" s="11"/>
      <c r="D41" s="11"/>
      <c r="E41" s="12"/>
      <c r="F41" s="1"/>
      <c r="G41" s="1"/>
      <c r="H41" s="1"/>
      <c r="I41" s="13"/>
      <c r="J41" s="42" t="s">
        <v>44</v>
      </c>
      <c r="K41" s="43">
        <v>3660</v>
      </c>
      <c r="L41" s="43">
        <v>150</v>
      </c>
      <c r="M41" s="43">
        <v>0</v>
      </c>
      <c r="N41" s="44">
        <f>K41+L41-M41</f>
        <v>3810</v>
      </c>
    </row>
    <row r="42" spans="1:14" ht="12.75">
      <c r="A42" s="1"/>
      <c r="B42" s="45" t="s">
        <v>256</v>
      </c>
      <c r="C42" s="16"/>
      <c r="D42" s="16"/>
      <c r="E42" s="15">
        <v>600</v>
      </c>
      <c r="F42" s="1"/>
      <c r="G42" s="1"/>
      <c r="H42" s="1"/>
      <c r="I42" s="13"/>
      <c r="J42" s="13" t="s">
        <v>46</v>
      </c>
      <c r="K42" s="43">
        <v>1140</v>
      </c>
      <c r="L42" s="43">
        <v>100</v>
      </c>
      <c r="M42" s="43">
        <f>Q42*-1</f>
        <v>0</v>
      </c>
      <c r="N42" s="46">
        <f>K42+L42-M42</f>
        <v>1240</v>
      </c>
    </row>
    <row r="43" spans="1:14" ht="12.75">
      <c r="A43" s="1"/>
      <c r="B43" s="16" t="s">
        <v>188</v>
      </c>
      <c r="C43" s="16"/>
      <c r="D43" s="16"/>
      <c r="E43" s="15">
        <v>600</v>
      </c>
      <c r="F43" s="1"/>
      <c r="G43" s="1"/>
      <c r="H43" s="1"/>
      <c r="I43" s="13"/>
      <c r="J43" s="13" t="s">
        <v>48</v>
      </c>
      <c r="K43" s="43">
        <v>1000</v>
      </c>
      <c r="L43" s="43">
        <v>40</v>
      </c>
      <c r="M43" s="43">
        <f>Q43*-1</f>
        <v>0</v>
      </c>
      <c r="N43" s="46">
        <f>K43+L43-M43</f>
        <v>1040</v>
      </c>
    </row>
    <row r="44" spans="1:14" ht="12.75">
      <c r="A44" s="1"/>
      <c r="B44" s="16" t="s">
        <v>189</v>
      </c>
      <c r="C44" s="16"/>
      <c r="D44" s="16"/>
      <c r="E44" s="15">
        <v>600</v>
      </c>
      <c r="F44" s="1"/>
      <c r="G44" s="1"/>
      <c r="H44" s="1"/>
      <c r="I44" s="13"/>
      <c r="J44" s="5" t="s">
        <v>50</v>
      </c>
      <c r="K44" s="47">
        <v>1500</v>
      </c>
      <c r="L44" s="43">
        <v>0</v>
      </c>
      <c r="M44" s="43">
        <v>1000</v>
      </c>
      <c r="N44" s="46">
        <v>500</v>
      </c>
    </row>
    <row r="45" spans="1:14" ht="12.75">
      <c r="A45" s="1"/>
      <c r="B45" s="16" t="s">
        <v>190</v>
      </c>
      <c r="C45" s="16"/>
      <c r="D45" s="16"/>
      <c r="E45" s="15">
        <v>600</v>
      </c>
      <c r="F45" s="1"/>
      <c r="G45" s="1"/>
      <c r="H45" s="1"/>
      <c r="I45" s="13"/>
      <c r="J45" s="5" t="s">
        <v>52</v>
      </c>
      <c r="K45" s="47">
        <v>7703</v>
      </c>
      <c r="L45" s="47">
        <v>0</v>
      </c>
      <c r="M45" s="47">
        <v>928</v>
      </c>
      <c r="N45" s="96">
        <f>K45+L45-M45</f>
        <v>6775</v>
      </c>
    </row>
    <row r="46" spans="1:14" ht="12.75">
      <c r="A46" s="1"/>
      <c r="B46" s="16" t="s">
        <v>191</v>
      </c>
      <c r="C46" s="16"/>
      <c r="D46" s="16"/>
      <c r="E46" s="15">
        <v>600</v>
      </c>
      <c r="F46" s="1"/>
      <c r="G46" s="1"/>
      <c r="H46" s="1"/>
      <c r="I46" s="13"/>
      <c r="J46" s="5" t="s">
        <v>337</v>
      </c>
      <c r="K46" s="47">
        <v>0</v>
      </c>
      <c r="L46" s="47">
        <v>2978</v>
      </c>
      <c r="M46" s="47">
        <v>0</v>
      </c>
      <c r="N46" s="96">
        <f>K46+L46-M46</f>
        <v>2978</v>
      </c>
    </row>
    <row r="47" spans="1:14" ht="12.75">
      <c r="A47" s="1"/>
      <c r="B47" s="1"/>
      <c r="C47" s="16"/>
      <c r="D47" s="16"/>
      <c r="E47" s="15"/>
      <c r="F47" s="1"/>
      <c r="G47" s="1"/>
      <c r="H47" s="1"/>
      <c r="I47" s="13"/>
      <c r="J47" s="5" t="s">
        <v>338</v>
      </c>
      <c r="K47" s="47">
        <v>0</v>
      </c>
      <c r="L47" s="47">
        <v>30</v>
      </c>
      <c r="M47" s="47">
        <v>0</v>
      </c>
      <c r="N47" s="96">
        <f>K47+L47-M47</f>
        <v>30</v>
      </c>
    </row>
    <row r="48" spans="1:14" ht="12.75">
      <c r="A48" s="1"/>
      <c r="B48" s="1"/>
      <c r="C48" s="23" t="s">
        <v>57</v>
      </c>
      <c r="D48" s="23"/>
      <c r="E48" s="24"/>
      <c r="F48" s="25">
        <f>SUM(E42:E46)</f>
        <v>3000</v>
      </c>
      <c r="G48" s="1"/>
      <c r="H48" s="1"/>
      <c r="I48" s="13"/>
      <c r="J48" s="117" t="s">
        <v>54</v>
      </c>
      <c r="K48" s="98">
        <f>SUM(K41:K47)</f>
        <v>15003</v>
      </c>
      <c r="L48" s="98">
        <f>SUM(L41:L47)</f>
        <v>3298</v>
      </c>
      <c r="M48" s="98">
        <f>SUM(M41:M47)</f>
        <v>1928</v>
      </c>
      <c r="N48" s="99">
        <f>SUM(N41:N47)</f>
        <v>16373</v>
      </c>
    </row>
    <row r="49" spans="1:14" ht="12.75">
      <c r="A49" s="1"/>
      <c r="B49" s="1"/>
      <c r="C49" s="1"/>
      <c r="D49" s="1"/>
      <c r="E49" s="1"/>
      <c r="F49" s="1"/>
      <c r="G49" s="1"/>
      <c r="H49" s="1"/>
      <c r="I49" s="13"/>
      <c r="J49" s="1"/>
      <c r="K49" s="1"/>
      <c r="L49" s="1"/>
      <c r="M49" s="1"/>
      <c r="N49" s="1"/>
    </row>
    <row r="50" spans="1:14" ht="12.75">
      <c r="A50" s="1"/>
      <c r="B50" s="11" t="s">
        <v>60</v>
      </c>
      <c r="C50" s="11"/>
      <c r="D50" s="11"/>
      <c r="E50" s="12"/>
      <c r="F50" s="1"/>
      <c r="G50" s="1"/>
      <c r="H50" s="1"/>
      <c r="I50" s="13"/>
      <c r="J50" s="16" t="s">
        <v>56</v>
      </c>
      <c r="K50" s="1"/>
      <c r="L50" s="1"/>
      <c r="M50" s="1"/>
      <c r="N50" s="1"/>
    </row>
    <row r="51" spans="1:14" ht="12.75">
      <c r="A51" s="1"/>
      <c r="B51" s="2" t="s">
        <v>62</v>
      </c>
      <c r="C51" s="2"/>
      <c r="D51" s="2"/>
      <c r="E51" s="12">
        <f>E127</f>
        <v>338.71</v>
      </c>
      <c r="F51" s="1"/>
      <c r="G51" s="1"/>
      <c r="H51" s="1"/>
      <c r="I51" s="13"/>
      <c r="J51" s="48" t="s">
        <v>193</v>
      </c>
      <c r="K51" s="1"/>
      <c r="L51" s="1"/>
      <c r="M51" s="1"/>
      <c r="N51" s="1"/>
    </row>
    <row r="52" spans="1:14" ht="12.75">
      <c r="A52" s="1"/>
      <c r="B52" s="2" t="s">
        <v>64</v>
      </c>
      <c r="C52" s="2"/>
      <c r="D52" s="2"/>
      <c r="E52" s="12">
        <f>E156</f>
        <v>37.690000000000005</v>
      </c>
      <c r="F52" s="1"/>
      <c r="G52" s="1"/>
      <c r="H52" s="1"/>
      <c r="I52" s="13"/>
      <c r="J52" s="48" t="s">
        <v>194</v>
      </c>
      <c r="K52" s="33"/>
      <c r="L52" s="33"/>
      <c r="M52" s="33"/>
      <c r="N52" s="33"/>
    </row>
    <row r="53" spans="1:14" ht="12.75">
      <c r="A53" s="1"/>
      <c r="B53" s="16" t="s">
        <v>66</v>
      </c>
      <c r="C53" s="16"/>
      <c r="D53" s="16"/>
      <c r="E53" s="12"/>
      <c r="F53" s="1"/>
      <c r="G53" s="1"/>
      <c r="H53" s="1"/>
      <c r="I53" s="13"/>
      <c r="J53" s="48" t="s">
        <v>195</v>
      </c>
      <c r="K53" s="1"/>
      <c r="L53" s="1"/>
      <c r="M53" s="1"/>
      <c r="N53" s="1"/>
    </row>
    <row r="54" spans="1:14" ht="12.75">
      <c r="A54" s="1"/>
      <c r="B54" s="1"/>
      <c r="C54" s="23" t="s">
        <v>259</v>
      </c>
      <c r="D54" s="23"/>
      <c r="E54" s="24"/>
      <c r="F54" s="25">
        <f>E51+E52</f>
        <v>376.4</v>
      </c>
      <c r="G54" s="1"/>
      <c r="H54" s="1"/>
      <c r="I54" s="13"/>
      <c r="J54" s="48" t="s">
        <v>339</v>
      </c>
      <c r="K54" s="16" t="s">
        <v>340</v>
      </c>
      <c r="L54" s="131"/>
      <c r="M54" s="16"/>
      <c r="N54" s="16"/>
    </row>
    <row r="55" spans="1:14" ht="12.75">
      <c r="A55" s="1"/>
      <c r="B55" s="50"/>
      <c r="C55" s="50"/>
      <c r="D55" s="50"/>
      <c r="E55" s="12"/>
      <c r="F55" s="1"/>
      <c r="G55" s="1"/>
      <c r="H55" s="1"/>
      <c r="I55" s="13"/>
      <c r="J55" s="1"/>
      <c r="K55" s="16" t="s">
        <v>341</v>
      </c>
      <c r="L55" s="16"/>
      <c r="M55" s="16"/>
      <c r="N55" s="16"/>
    </row>
    <row r="56" spans="1:14" ht="12.75">
      <c r="A56" s="1"/>
      <c r="B56" s="11" t="s">
        <v>68</v>
      </c>
      <c r="C56" s="11"/>
      <c r="D56" s="11"/>
      <c r="E56" s="12"/>
      <c r="F56" s="1"/>
      <c r="G56" s="1"/>
      <c r="H56" s="1"/>
      <c r="I56" s="13"/>
      <c r="J56" s="48" t="s">
        <v>342</v>
      </c>
      <c r="K56" s="16" t="s">
        <v>343</v>
      </c>
      <c r="L56" s="16"/>
      <c r="M56" s="16"/>
      <c r="N56" s="16"/>
    </row>
    <row r="57" spans="1:14" ht="12.75">
      <c r="A57" s="1"/>
      <c r="B57" s="2" t="s">
        <v>69</v>
      </c>
      <c r="C57" s="2"/>
      <c r="D57" s="2"/>
      <c r="E57" s="15">
        <f>K89</f>
        <v>243</v>
      </c>
      <c r="F57" s="1"/>
      <c r="G57" s="1"/>
      <c r="H57" s="1"/>
      <c r="I57" s="13"/>
      <c r="J57" s="48" t="s">
        <v>344</v>
      </c>
      <c r="K57" s="16" t="s">
        <v>343</v>
      </c>
      <c r="L57" s="16"/>
      <c r="M57" s="16"/>
      <c r="N57" s="16"/>
    </row>
    <row r="58" spans="1:14" ht="12.75">
      <c r="A58" s="1"/>
      <c r="B58" s="51" t="s">
        <v>549</v>
      </c>
      <c r="C58" s="51"/>
      <c r="D58" s="51"/>
      <c r="E58" s="15">
        <v>23.39</v>
      </c>
      <c r="F58" s="1"/>
      <c r="G58" s="1"/>
      <c r="H58" s="1"/>
      <c r="I58" s="36"/>
      <c r="J58" s="48" t="s">
        <v>542</v>
      </c>
      <c r="K58" s="37"/>
      <c r="L58" s="37"/>
      <c r="M58" s="37"/>
      <c r="N58" s="37"/>
    </row>
    <row r="59" spans="1:14" ht="12.75">
      <c r="A59" s="1"/>
      <c r="B59" s="1"/>
      <c r="C59" s="23" t="s">
        <v>72</v>
      </c>
      <c r="D59" s="23"/>
      <c r="E59" s="24"/>
      <c r="F59" s="52">
        <f>SUM(E57:E58)</f>
        <v>266.39</v>
      </c>
      <c r="G59" s="1"/>
      <c r="H59" s="1"/>
      <c r="I59" s="42"/>
      <c r="J59" s="1"/>
      <c r="K59" s="1"/>
      <c r="L59" s="1"/>
      <c r="M59" s="1" t="s">
        <v>223</v>
      </c>
      <c r="N59" s="1"/>
    </row>
    <row r="60" spans="1:14" ht="12.75">
      <c r="A60" s="1"/>
      <c r="B60" s="53"/>
      <c r="C60" s="53"/>
      <c r="D60" s="53"/>
      <c r="E60" s="27"/>
      <c r="F60" s="1"/>
      <c r="G60" s="1"/>
      <c r="H60" s="1"/>
      <c r="I60" s="13"/>
      <c r="J60" s="1"/>
      <c r="K60" s="1"/>
      <c r="L60" s="1"/>
      <c r="M60" s="1"/>
      <c r="N60" s="1"/>
    </row>
    <row r="61" spans="1:14" ht="15">
      <c r="A61" s="1"/>
      <c r="B61" s="55" t="s">
        <v>74</v>
      </c>
      <c r="C61" s="55"/>
      <c r="D61" s="55"/>
      <c r="E61" s="12"/>
      <c r="F61" s="1"/>
      <c r="G61" s="1"/>
      <c r="H61" s="1"/>
      <c r="I61" s="13"/>
      <c r="J61" s="4" t="s">
        <v>71</v>
      </c>
      <c r="K61" s="1"/>
      <c r="L61" s="1"/>
      <c r="M61" s="1"/>
      <c r="N61" s="1"/>
    </row>
    <row r="62" spans="1:14" ht="12.75">
      <c r="A62" s="1"/>
      <c r="B62" s="51" t="s">
        <v>75</v>
      </c>
      <c r="C62" s="51"/>
      <c r="D62" s="51"/>
      <c r="E62" s="12">
        <f>K109</f>
        <v>156.35000000000002</v>
      </c>
      <c r="F62" s="1"/>
      <c r="G62" s="1"/>
      <c r="H62" s="1"/>
      <c r="I62" s="13"/>
      <c r="J62" s="1"/>
      <c r="K62" s="1"/>
      <c r="L62" s="1"/>
      <c r="M62" s="1"/>
      <c r="N62" s="1"/>
    </row>
    <row r="63" spans="1:14" ht="12.75">
      <c r="A63" s="1"/>
      <c r="B63" s="51" t="s">
        <v>76</v>
      </c>
      <c r="C63" s="51"/>
      <c r="D63" s="51"/>
      <c r="E63" s="12">
        <f>K112</f>
        <v>0</v>
      </c>
      <c r="F63" s="1"/>
      <c r="G63" s="1"/>
      <c r="H63" s="1"/>
      <c r="I63" s="13"/>
      <c r="J63" s="54" t="s">
        <v>224</v>
      </c>
      <c r="K63" s="24"/>
      <c r="L63" s="121"/>
      <c r="M63" s="122">
        <v>198</v>
      </c>
      <c r="N63" s="1"/>
    </row>
    <row r="64" spans="1:14" ht="12.75">
      <c r="A64" s="1"/>
      <c r="B64" s="51" t="s">
        <v>77</v>
      </c>
      <c r="C64" s="51"/>
      <c r="D64" s="51"/>
      <c r="E64" s="15">
        <f>K114</f>
        <v>0</v>
      </c>
      <c r="F64" s="1"/>
      <c r="G64" s="1"/>
      <c r="H64" s="1"/>
      <c r="I64" s="13"/>
      <c r="J64" s="33"/>
      <c r="K64" s="33"/>
      <c r="L64" s="112"/>
      <c r="M64" s="112"/>
      <c r="N64" s="1"/>
    </row>
    <row r="65" spans="1:14" ht="12.75">
      <c r="A65" s="1"/>
      <c r="B65" s="16" t="s">
        <v>66</v>
      </c>
      <c r="C65" s="16"/>
      <c r="D65" s="16"/>
      <c r="E65" s="15"/>
      <c r="F65" s="1"/>
      <c r="G65" s="1"/>
      <c r="H65" s="1"/>
      <c r="I65" s="13"/>
      <c r="J65" s="33"/>
      <c r="K65" s="33"/>
      <c r="L65" s="123"/>
      <c r="M65" s="123"/>
      <c r="N65" s="1"/>
    </row>
    <row r="66" spans="1:14" ht="12.75">
      <c r="A66" s="1"/>
      <c r="B66" s="1"/>
      <c r="C66" s="23" t="s">
        <v>80</v>
      </c>
      <c r="D66" s="23"/>
      <c r="E66" s="24"/>
      <c r="F66" s="25">
        <f>SUM(E62:E64)</f>
        <v>156.35000000000002</v>
      </c>
      <c r="G66" s="1"/>
      <c r="H66" s="1"/>
      <c r="I66" s="36"/>
      <c r="J66" s="37"/>
      <c r="K66" s="37"/>
      <c r="L66" s="37"/>
      <c r="M66" s="37"/>
      <c r="N66" s="37"/>
    </row>
    <row r="67" spans="1:14" ht="12.75">
      <c r="A67" s="1"/>
      <c r="B67" s="1"/>
      <c r="C67" s="1"/>
      <c r="D67" s="1"/>
      <c r="E67" s="1"/>
      <c r="F67" s="1"/>
      <c r="G67" s="1"/>
      <c r="H67" s="1"/>
      <c r="I67" s="13"/>
      <c r="J67" s="1"/>
      <c r="K67" s="1"/>
      <c r="L67" s="1"/>
      <c r="M67" s="1"/>
      <c r="N67" s="33"/>
    </row>
    <row r="68" spans="1:14" ht="15">
      <c r="A68" s="1"/>
      <c r="B68" s="11" t="s">
        <v>82</v>
      </c>
      <c r="C68" s="11"/>
      <c r="D68" s="11"/>
      <c r="E68" s="12"/>
      <c r="F68" s="1"/>
      <c r="G68" s="1"/>
      <c r="H68" s="1"/>
      <c r="I68" s="13"/>
      <c r="J68" s="4" t="s">
        <v>79</v>
      </c>
      <c r="K68" s="1"/>
      <c r="L68" s="1"/>
      <c r="M68" s="1"/>
      <c r="N68" s="1"/>
    </row>
    <row r="69" spans="1:14" ht="12.75">
      <c r="A69" s="1"/>
      <c r="B69" s="16" t="s">
        <v>66</v>
      </c>
      <c r="C69" s="50"/>
      <c r="D69" s="50"/>
      <c r="E69" s="12"/>
      <c r="F69" s="1"/>
      <c r="G69" s="1"/>
      <c r="H69" s="1"/>
      <c r="I69" s="13"/>
      <c r="J69" s="1"/>
      <c r="K69" s="1"/>
      <c r="L69" s="1"/>
      <c r="M69" s="1"/>
      <c r="N69" s="1"/>
    </row>
    <row r="70" spans="1:14" ht="12.75">
      <c r="A70" s="1"/>
      <c r="B70" s="1"/>
      <c r="C70" s="23" t="s">
        <v>85</v>
      </c>
      <c r="D70" s="23"/>
      <c r="E70" s="24"/>
      <c r="F70" s="25">
        <f>K123</f>
        <v>157.78</v>
      </c>
      <c r="G70" s="1"/>
      <c r="H70" s="1"/>
      <c r="I70" s="13"/>
      <c r="J70" s="2" t="s">
        <v>81</v>
      </c>
      <c r="K70" s="33"/>
      <c r="L70" s="1"/>
      <c r="M70" s="1"/>
      <c r="N70" s="1"/>
    </row>
    <row r="71" spans="1:14" ht="12.75">
      <c r="A71" s="1"/>
      <c r="B71" s="26"/>
      <c r="C71" s="26"/>
      <c r="D71" s="26"/>
      <c r="E71" s="1"/>
      <c r="F71" s="27"/>
      <c r="G71" s="35"/>
      <c r="H71" s="1"/>
      <c r="I71" s="13"/>
      <c r="J71" s="56" t="s">
        <v>83</v>
      </c>
      <c r="K71" s="24"/>
      <c r="L71" s="57">
        <v>0</v>
      </c>
      <c r="M71" s="1"/>
      <c r="N71" s="1"/>
    </row>
    <row r="72" spans="1:14" ht="12.75">
      <c r="A72" s="1"/>
      <c r="B72" s="11" t="s">
        <v>87</v>
      </c>
      <c r="C72" s="11"/>
      <c r="D72" s="11"/>
      <c r="E72" s="12"/>
      <c r="F72" s="1"/>
      <c r="G72" s="1"/>
      <c r="H72" s="1"/>
      <c r="I72" s="13"/>
      <c r="J72" s="39" t="s">
        <v>84</v>
      </c>
      <c r="K72" s="1"/>
      <c r="L72" s="58">
        <f>SUM(L70:L71)</f>
        <v>0</v>
      </c>
      <c r="M72" s="1"/>
      <c r="N72" s="1"/>
    </row>
    <row r="73" spans="1:14" ht="12.75">
      <c r="A73" s="1"/>
      <c r="B73" s="16" t="s">
        <v>66</v>
      </c>
      <c r="C73" s="50"/>
      <c r="D73" s="50"/>
      <c r="E73" s="12"/>
      <c r="F73" s="1"/>
      <c r="G73" s="27"/>
      <c r="H73" s="1"/>
      <c r="I73" s="13"/>
      <c r="J73" s="1"/>
      <c r="K73" s="1"/>
      <c r="L73" s="1"/>
      <c r="M73" s="1"/>
      <c r="N73" s="1"/>
    </row>
    <row r="74" spans="1:14" ht="12.75">
      <c r="A74" s="1"/>
      <c r="B74" s="1"/>
      <c r="C74" s="23" t="s">
        <v>89</v>
      </c>
      <c r="D74" s="23"/>
      <c r="E74" s="24"/>
      <c r="F74" s="25">
        <f>K135</f>
        <v>660.3199999999999</v>
      </c>
      <c r="G74" s="27"/>
      <c r="H74" s="1"/>
      <c r="I74" s="13"/>
      <c r="J74" s="2" t="s">
        <v>86</v>
      </c>
      <c r="K74" s="33"/>
      <c r="L74" s="1"/>
      <c r="M74" s="1"/>
      <c r="N74" s="1"/>
    </row>
    <row r="75" spans="1:14" ht="12.75">
      <c r="A75" s="1"/>
      <c r="B75" s="50"/>
      <c r="C75" s="50"/>
      <c r="D75" s="50"/>
      <c r="E75" s="12"/>
      <c r="F75" s="1"/>
      <c r="G75" s="1"/>
      <c r="H75" s="1"/>
      <c r="I75" s="13"/>
      <c r="J75" s="56" t="s">
        <v>88</v>
      </c>
      <c r="K75" s="24"/>
      <c r="L75" s="57">
        <v>0</v>
      </c>
      <c r="M75" s="1"/>
      <c r="N75" s="1"/>
    </row>
    <row r="76" spans="1:14" ht="12.75">
      <c r="A76" s="1"/>
      <c r="B76" s="11" t="s">
        <v>90</v>
      </c>
      <c r="C76" s="11"/>
      <c r="D76" s="11"/>
      <c r="E76" s="1"/>
      <c r="F76" s="1"/>
      <c r="G76" s="1"/>
      <c r="H76" s="1"/>
      <c r="I76" s="13"/>
      <c r="J76" s="39" t="s">
        <v>84</v>
      </c>
      <c r="K76" s="33"/>
      <c r="L76" s="58">
        <f>SUM(L75)</f>
        <v>0</v>
      </c>
      <c r="M76" s="1"/>
      <c r="N76" s="1"/>
    </row>
    <row r="77" spans="1:14" ht="12.75">
      <c r="A77" s="1"/>
      <c r="B77" s="16" t="s">
        <v>66</v>
      </c>
      <c r="C77" s="50"/>
      <c r="D77" s="50"/>
      <c r="E77" s="1"/>
      <c r="F77" s="1"/>
      <c r="G77" s="1"/>
      <c r="H77" s="1"/>
      <c r="I77" s="13"/>
      <c r="J77" s="1"/>
      <c r="K77" s="1"/>
      <c r="L77" s="1"/>
      <c r="M77" s="1"/>
      <c r="N77" s="1"/>
    </row>
    <row r="78" spans="1:14" ht="12.75">
      <c r="A78" s="1"/>
      <c r="B78" s="1"/>
      <c r="C78" s="23" t="s">
        <v>91</v>
      </c>
      <c r="D78" s="23"/>
      <c r="E78" s="24"/>
      <c r="F78" s="25">
        <f>K155</f>
        <v>1472.2</v>
      </c>
      <c r="G78" s="1"/>
      <c r="H78" s="1"/>
      <c r="I78" s="36"/>
      <c r="J78" s="37"/>
      <c r="K78" s="37"/>
      <c r="L78" s="37"/>
      <c r="M78" s="37"/>
      <c r="N78" s="37"/>
    </row>
    <row r="79" spans="1:14" ht="12.75">
      <c r="A79" s="1"/>
      <c r="B79" s="1"/>
      <c r="C79" s="1"/>
      <c r="D79" s="1"/>
      <c r="E79" s="1"/>
      <c r="F79" s="1"/>
      <c r="G79" s="1"/>
      <c r="H79" s="1"/>
      <c r="I79" s="13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59"/>
      <c r="I80" s="13"/>
      <c r="J80" s="1"/>
      <c r="K80" s="1"/>
      <c r="L80" s="1"/>
      <c r="M80" s="1"/>
      <c r="N80" s="1"/>
    </row>
    <row r="81" spans="1:14" ht="12.75">
      <c r="A81" s="1"/>
      <c r="B81" s="30" t="s">
        <v>92</v>
      </c>
      <c r="C81" s="30"/>
      <c r="D81" s="30"/>
      <c r="E81" s="24"/>
      <c r="F81" s="25"/>
      <c r="G81" s="31">
        <f>F48+F54+F59+F66+F70+F74+F78</f>
        <v>6089.44</v>
      </c>
      <c r="H81" s="59"/>
      <c r="I81" s="13"/>
      <c r="J81" s="1"/>
      <c r="K81" s="1"/>
      <c r="L81" s="1"/>
      <c r="M81" s="1"/>
      <c r="N81" s="1"/>
    </row>
    <row r="82" spans="1:14" ht="12.75">
      <c r="A82" s="1"/>
      <c r="B82" s="26"/>
      <c r="C82" s="26"/>
      <c r="D82" s="26"/>
      <c r="E82" s="1"/>
      <c r="F82" s="10"/>
      <c r="G82" s="1"/>
      <c r="H82" s="1"/>
      <c r="I82" s="13"/>
      <c r="J82" s="1"/>
      <c r="K82" s="1"/>
      <c r="L82" s="1"/>
      <c r="M82" s="1"/>
      <c r="N82" s="1"/>
    </row>
    <row r="83" spans="1:14" ht="15">
      <c r="A83" s="1"/>
      <c r="B83" s="6" t="s">
        <v>93</v>
      </c>
      <c r="C83" s="6"/>
      <c r="D83" s="6"/>
      <c r="E83" s="1"/>
      <c r="F83" s="1"/>
      <c r="G83" s="60">
        <f>G37-G81</f>
        <v>1255.5600000000004</v>
      </c>
      <c r="H83" s="1"/>
      <c r="I83" s="13"/>
      <c r="J83" s="1"/>
      <c r="K83" s="1"/>
      <c r="L83" s="1"/>
      <c r="M83" s="1"/>
      <c r="N83" s="1"/>
    </row>
    <row r="84" spans="1:14" ht="15">
      <c r="A84" s="1"/>
      <c r="B84" s="6"/>
      <c r="C84" s="6"/>
      <c r="D84" s="6"/>
      <c r="E84" s="1"/>
      <c r="F84" s="1"/>
      <c r="G84" s="60"/>
      <c r="H84" s="59"/>
      <c r="I84" s="33"/>
      <c r="J84" s="1"/>
      <c r="K84" s="1"/>
      <c r="L84" s="1"/>
      <c r="M84" s="1"/>
      <c r="N84" s="1"/>
    </row>
    <row r="85" spans="1:14" ht="18">
      <c r="A85" s="1"/>
      <c r="B85" s="1"/>
      <c r="C85" s="4"/>
      <c r="D85" s="4"/>
      <c r="E85" s="1"/>
      <c r="F85" s="1"/>
      <c r="G85" s="3" t="s">
        <v>327</v>
      </c>
      <c r="H85" s="33"/>
      <c r="I85" s="61"/>
      <c r="J85" s="2"/>
      <c r="K85" s="2"/>
      <c r="L85" s="1"/>
      <c r="M85" s="1"/>
      <c r="N85" s="1"/>
    </row>
    <row r="86" spans="1:14" ht="18">
      <c r="A86" s="1"/>
      <c r="B86" s="4" t="s">
        <v>94</v>
      </c>
      <c r="C86" s="4"/>
      <c r="D86" s="4"/>
      <c r="E86" s="1"/>
      <c r="F86" s="1"/>
      <c r="G86" s="3"/>
      <c r="H86" s="33"/>
      <c r="I86" s="61"/>
      <c r="J86" s="2"/>
      <c r="K86" s="2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61"/>
      <c r="J87" s="2"/>
      <c r="K87" s="2"/>
      <c r="L87" s="1"/>
      <c r="M87" s="1"/>
      <c r="N87" s="1"/>
    </row>
    <row r="88" spans="1:14" ht="12.75">
      <c r="A88" s="39" t="s">
        <v>95</v>
      </c>
      <c r="B88" s="1"/>
      <c r="C88" s="1"/>
      <c r="D88" s="1"/>
      <c r="E88" s="1"/>
      <c r="F88" s="1"/>
      <c r="G88" s="39" t="s">
        <v>96</v>
      </c>
      <c r="H88" s="1"/>
      <c r="I88" s="1"/>
      <c r="J88" s="1"/>
      <c r="K88" s="1"/>
      <c r="L88" s="1"/>
      <c r="M88" s="1"/>
      <c r="N88" s="1"/>
    </row>
    <row r="89" spans="1:14" ht="12.75">
      <c r="A89" s="2" t="s">
        <v>97</v>
      </c>
      <c r="B89" s="1"/>
      <c r="C89" s="1"/>
      <c r="D89" s="1"/>
      <c r="E89" s="2"/>
      <c r="F89" s="1"/>
      <c r="G89" s="1"/>
      <c r="H89" s="62" t="s">
        <v>98</v>
      </c>
      <c r="I89" s="2"/>
      <c r="J89" s="1"/>
      <c r="K89" s="15">
        <v>243</v>
      </c>
      <c r="L89" s="1"/>
      <c r="M89" s="1"/>
      <c r="N89" s="1"/>
    </row>
    <row r="90" spans="1:14" ht="12.75">
      <c r="A90" s="2"/>
      <c r="B90" s="100">
        <v>38873</v>
      </c>
      <c r="C90" s="1" t="s">
        <v>99</v>
      </c>
      <c r="D90" s="1"/>
      <c r="E90" s="15">
        <v>10</v>
      </c>
      <c r="F90" s="1"/>
      <c r="G90" s="1"/>
      <c r="H90" s="1" t="s">
        <v>551</v>
      </c>
      <c r="I90" s="2"/>
      <c r="J90" s="1"/>
      <c r="K90" s="15">
        <v>23.39</v>
      </c>
      <c r="L90" s="1"/>
      <c r="M90" s="1"/>
      <c r="N90" s="1"/>
    </row>
    <row r="91" spans="1:14" ht="12.75">
      <c r="A91" s="1"/>
      <c r="B91" s="100">
        <v>38873</v>
      </c>
      <c r="C91" s="1" t="s">
        <v>99</v>
      </c>
      <c r="D91" s="1"/>
      <c r="E91" s="15">
        <v>10</v>
      </c>
      <c r="F91" s="1"/>
      <c r="G91" s="1"/>
      <c r="H91" s="1"/>
      <c r="I91" s="2"/>
      <c r="J91" s="1"/>
      <c r="K91" s="15"/>
      <c r="L91" s="1"/>
      <c r="M91" s="1"/>
      <c r="N91" s="1"/>
    </row>
    <row r="92" spans="1:14" ht="12.75">
      <c r="A92" s="1"/>
      <c r="B92" s="100">
        <v>38874</v>
      </c>
      <c r="C92" s="1" t="s">
        <v>99</v>
      </c>
      <c r="D92" s="2"/>
      <c r="E92" s="15">
        <v>20</v>
      </c>
      <c r="F92" s="1"/>
      <c r="G92" s="2"/>
      <c r="H92" s="30" t="s">
        <v>101</v>
      </c>
      <c r="I92" s="30"/>
      <c r="J92" s="24"/>
      <c r="K92" s="31">
        <f>SUM(K89:K91)</f>
        <v>266.39</v>
      </c>
      <c r="L92" s="1"/>
      <c r="M92" s="1"/>
      <c r="N92" s="1"/>
    </row>
    <row r="93" spans="1:14" ht="12.75">
      <c r="A93" s="1"/>
      <c r="B93" s="100">
        <v>38887</v>
      </c>
      <c r="C93" s="1" t="s">
        <v>99</v>
      </c>
      <c r="D93" s="2"/>
      <c r="E93" s="15">
        <v>20</v>
      </c>
      <c r="F93" s="1"/>
      <c r="G93" s="2"/>
      <c r="H93" s="1"/>
      <c r="I93" s="1"/>
      <c r="J93" s="1"/>
      <c r="K93" s="1"/>
      <c r="L93" s="1"/>
      <c r="M93" s="1"/>
      <c r="N93" s="1"/>
    </row>
    <row r="94" spans="1:14" ht="12.75">
      <c r="A94" s="1"/>
      <c r="B94" s="100">
        <v>38889</v>
      </c>
      <c r="C94" s="1" t="s">
        <v>99</v>
      </c>
      <c r="D94" s="2"/>
      <c r="E94" s="15">
        <v>15</v>
      </c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 t="s">
        <v>402</v>
      </c>
      <c r="C95" s="1"/>
      <c r="D95" s="2"/>
      <c r="E95" s="15">
        <v>22.55</v>
      </c>
      <c r="F95" s="1"/>
      <c r="G95" s="39" t="s">
        <v>102</v>
      </c>
      <c r="H95" s="1"/>
      <c r="I95" s="12"/>
      <c r="J95" s="1"/>
      <c r="K95" s="1"/>
      <c r="L95" s="1"/>
      <c r="M95" s="1"/>
      <c r="N95" s="1"/>
    </row>
    <row r="96" spans="1:14" ht="12.75">
      <c r="A96" s="1"/>
      <c r="B96" s="100">
        <v>38894</v>
      </c>
      <c r="C96" s="1" t="s">
        <v>99</v>
      </c>
      <c r="D96" s="2"/>
      <c r="E96" s="15">
        <v>30</v>
      </c>
      <c r="F96" s="1"/>
      <c r="G96" s="39"/>
      <c r="H96" s="1"/>
      <c r="I96" s="12"/>
      <c r="J96" s="1"/>
      <c r="K96" s="1"/>
      <c r="L96" s="1"/>
      <c r="M96" s="1"/>
      <c r="N96" s="1"/>
    </row>
    <row r="97" spans="1:14" ht="12.75">
      <c r="A97" s="2"/>
      <c r="B97" s="63" t="s">
        <v>109</v>
      </c>
      <c r="C97" s="63"/>
      <c r="D97" s="63"/>
      <c r="E97" s="25">
        <f>SUM(E90:E96)</f>
        <v>127.55</v>
      </c>
      <c r="F97" s="1"/>
      <c r="G97" s="1" t="s">
        <v>103</v>
      </c>
      <c r="H97" s="1"/>
      <c r="I97" s="12"/>
      <c r="J97" s="1"/>
      <c r="K97" s="1"/>
      <c r="L97" s="1"/>
      <c r="M97" s="1"/>
      <c r="N97" s="1"/>
    </row>
    <row r="98" spans="1:14" ht="12.75">
      <c r="A98" s="2"/>
      <c r="B98" s="114"/>
      <c r="C98" s="114"/>
      <c r="D98" s="114"/>
      <c r="E98" s="10"/>
      <c r="F98" s="1"/>
      <c r="G98" s="1" t="s">
        <v>345</v>
      </c>
      <c r="H98" s="1"/>
      <c r="I98" s="1"/>
      <c r="J98" s="1"/>
      <c r="K98" s="12">
        <v>100</v>
      </c>
      <c r="L98" s="1"/>
      <c r="M98" s="1"/>
      <c r="N98" s="1"/>
    </row>
    <row r="99" spans="1:14" ht="12.75">
      <c r="A99" s="2" t="s">
        <v>111</v>
      </c>
      <c r="B99" s="1"/>
      <c r="C99" s="1"/>
      <c r="D99" s="1"/>
      <c r="E99" s="2"/>
      <c r="F99" s="1"/>
      <c r="G99" s="1"/>
      <c r="H99" s="1"/>
      <c r="I99" s="1"/>
      <c r="J99" s="1"/>
      <c r="K99" s="12"/>
      <c r="L99" s="1"/>
      <c r="M99" s="1"/>
      <c r="N99" s="1"/>
    </row>
    <row r="100" spans="1:14" ht="12.75">
      <c r="A100" s="2"/>
      <c r="B100" s="100">
        <v>38870</v>
      </c>
      <c r="C100" s="1" t="s">
        <v>99</v>
      </c>
      <c r="D100" s="1"/>
      <c r="E100" s="15">
        <v>20</v>
      </c>
      <c r="F100" s="1"/>
      <c r="G100" s="1" t="s">
        <v>105</v>
      </c>
      <c r="H100" s="1"/>
      <c r="I100" s="1"/>
      <c r="J100" s="1"/>
      <c r="K100" s="12"/>
      <c r="L100" s="1"/>
      <c r="M100" s="1"/>
      <c r="N100" s="1"/>
    </row>
    <row r="101" spans="1:14" ht="12.75">
      <c r="A101" s="2"/>
      <c r="B101" s="102">
        <v>38881</v>
      </c>
      <c r="C101" s="2" t="s">
        <v>99</v>
      </c>
      <c r="D101" s="2"/>
      <c r="E101" s="15">
        <v>20</v>
      </c>
      <c r="F101" s="1"/>
      <c r="G101" s="100">
        <v>38874</v>
      </c>
      <c r="H101" s="1" t="s">
        <v>346</v>
      </c>
      <c r="I101" s="1"/>
      <c r="J101" s="1"/>
      <c r="K101" s="12">
        <v>8.4</v>
      </c>
      <c r="L101" s="1"/>
      <c r="M101" s="1"/>
      <c r="N101" s="1"/>
    </row>
    <row r="102" spans="1:14" ht="12.75">
      <c r="A102" s="1"/>
      <c r="B102" s="102">
        <v>38888</v>
      </c>
      <c r="C102" s="2" t="s">
        <v>99</v>
      </c>
      <c r="D102" s="2"/>
      <c r="E102" s="15">
        <v>20</v>
      </c>
      <c r="F102" s="1"/>
      <c r="G102" s="100">
        <v>38881</v>
      </c>
      <c r="H102" s="1" t="s">
        <v>347</v>
      </c>
      <c r="I102" s="1"/>
      <c r="J102" s="1"/>
      <c r="K102" s="12">
        <v>6.75</v>
      </c>
      <c r="L102" s="1"/>
      <c r="M102" s="1"/>
      <c r="N102" s="1"/>
    </row>
    <row r="103" spans="1:14" ht="12.75">
      <c r="A103" s="1"/>
      <c r="B103" s="102">
        <v>38890</v>
      </c>
      <c r="C103" s="2" t="s">
        <v>99</v>
      </c>
      <c r="D103" s="2"/>
      <c r="E103" s="15">
        <v>15</v>
      </c>
      <c r="F103" s="1"/>
      <c r="G103" s="1"/>
      <c r="H103" s="1" t="s">
        <v>348</v>
      </c>
      <c r="I103" s="1"/>
      <c r="J103" s="1"/>
      <c r="K103" s="12">
        <v>7.7</v>
      </c>
      <c r="L103" s="1"/>
      <c r="M103" s="1"/>
      <c r="N103" s="1"/>
    </row>
    <row r="104" spans="1:14" ht="12.75">
      <c r="A104" s="1"/>
      <c r="B104" s="2" t="s">
        <v>402</v>
      </c>
      <c r="C104" s="2"/>
      <c r="D104" s="2"/>
      <c r="E104" s="15">
        <v>9.62</v>
      </c>
      <c r="F104" s="1"/>
      <c r="G104" s="1"/>
      <c r="H104" s="1" t="s">
        <v>349</v>
      </c>
      <c r="I104" s="1"/>
      <c r="J104" s="1"/>
      <c r="K104" s="12">
        <v>9.6</v>
      </c>
      <c r="L104" s="1"/>
      <c r="M104" s="1"/>
      <c r="N104" s="1"/>
    </row>
    <row r="105" spans="1:14" ht="12.75">
      <c r="A105" s="1"/>
      <c r="B105" s="102">
        <v>38891</v>
      </c>
      <c r="C105" s="2" t="s">
        <v>99</v>
      </c>
      <c r="D105" s="2"/>
      <c r="E105" s="15">
        <v>20</v>
      </c>
      <c r="F105" s="1"/>
      <c r="G105" s="1"/>
      <c r="H105" s="1" t="s">
        <v>350</v>
      </c>
      <c r="I105" s="1"/>
      <c r="J105" s="1"/>
      <c r="K105" s="12">
        <v>6</v>
      </c>
      <c r="L105" s="1"/>
      <c r="M105" s="1"/>
      <c r="N105" s="1"/>
    </row>
    <row r="106" spans="1:14" ht="12.75">
      <c r="A106" s="1"/>
      <c r="B106" s="102">
        <v>38898</v>
      </c>
      <c r="C106" s="2" t="s">
        <v>99</v>
      </c>
      <c r="D106" s="2"/>
      <c r="E106" s="15">
        <v>20</v>
      </c>
      <c r="F106" s="1"/>
      <c r="G106" s="100">
        <v>38889</v>
      </c>
      <c r="H106" s="1" t="s">
        <v>351</v>
      </c>
      <c r="I106" s="1"/>
      <c r="J106" s="1"/>
      <c r="K106" s="12">
        <v>8.75</v>
      </c>
      <c r="L106" s="1"/>
      <c r="M106" s="1"/>
      <c r="N106" s="1"/>
    </row>
    <row r="107" spans="1:14" ht="12.75">
      <c r="A107" s="2"/>
      <c r="B107" s="63" t="s">
        <v>109</v>
      </c>
      <c r="C107" s="63"/>
      <c r="D107" s="63"/>
      <c r="E107" s="25">
        <f>SUM(E100:E106)</f>
        <v>124.62</v>
      </c>
      <c r="F107" s="1"/>
      <c r="G107" s="1"/>
      <c r="H107" s="1" t="s">
        <v>108</v>
      </c>
      <c r="I107" s="1"/>
      <c r="J107" s="1"/>
      <c r="K107" s="12">
        <v>5.15</v>
      </c>
      <c r="L107" s="1"/>
      <c r="M107" s="1"/>
      <c r="N107" s="1"/>
    </row>
    <row r="108" spans="1:14" ht="12.75">
      <c r="A108" s="2"/>
      <c r="B108" s="114"/>
      <c r="C108" s="114"/>
      <c r="D108" s="114"/>
      <c r="E108" s="10"/>
      <c r="F108" s="1"/>
      <c r="G108" s="1"/>
      <c r="H108" s="1" t="s">
        <v>238</v>
      </c>
      <c r="I108" s="1"/>
      <c r="J108" s="1"/>
      <c r="K108" s="12">
        <v>4</v>
      </c>
      <c r="L108" s="1"/>
      <c r="M108" s="1"/>
      <c r="N108" s="1"/>
    </row>
    <row r="109" spans="1:14" ht="12.75">
      <c r="A109" s="1" t="s">
        <v>295</v>
      </c>
      <c r="B109" s="64"/>
      <c r="C109" s="64"/>
      <c r="D109" s="64"/>
      <c r="E109" s="1"/>
      <c r="F109" s="1"/>
      <c r="G109" s="1"/>
      <c r="H109" s="1"/>
      <c r="I109" s="63" t="s">
        <v>109</v>
      </c>
      <c r="J109" s="24"/>
      <c r="K109" s="52">
        <f>SUM(K98:K108)</f>
        <v>156.35000000000002</v>
      </c>
      <c r="L109" s="1"/>
      <c r="M109" s="1"/>
      <c r="N109" s="1"/>
    </row>
    <row r="110" spans="1:14" ht="12.75">
      <c r="A110" s="1"/>
      <c r="B110" s="100">
        <v>38882</v>
      </c>
      <c r="C110" s="1" t="s">
        <v>267</v>
      </c>
      <c r="D110" s="1"/>
      <c r="E110" s="12">
        <v>9.25</v>
      </c>
      <c r="F110" s="1"/>
      <c r="G110" s="1" t="s">
        <v>119</v>
      </c>
      <c r="H110" s="1"/>
      <c r="I110" s="1"/>
      <c r="J110" s="1"/>
      <c r="K110" s="12"/>
      <c r="L110" s="1"/>
      <c r="M110" s="1"/>
      <c r="N110" s="1"/>
    </row>
    <row r="111" spans="1:14" ht="12.75">
      <c r="A111" s="1"/>
      <c r="B111" s="100">
        <v>38882</v>
      </c>
      <c r="C111" s="1" t="s">
        <v>219</v>
      </c>
      <c r="D111" s="1"/>
      <c r="E111" s="12">
        <v>10.76</v>
      </c>
      <c r="F111" s="1"/>
      <c r="G111" s="1"/>
      <c r="H111" s="1"/>
      <c r="I111" s="1"/>
      <c r="J111" s="1"/>
      <c r="K111" s="12"/>
      <c r="L111" s="1"/>
      <c r="M111" s="1"/>
      <c r="N111" s="1"/>
    </row>
    <row r="112" spans="1:14" ht="12.75">
      <c r="A112" s="1"/>
      <c r="B112" s="134">
        <v>38889</v>
      </c>
      <c r="C112" s="1" t="s">
        <v>219</v>
      </c>
      <c r="D112" s="1"/>
      <c r="E112" s="12">
        <v>5.01</v>
      </c>
      <c r="F112" s="1"/>
      <c r="G112" s="1"/>
      <c r="H112" s="1"/>
      <c r="I112" s="63" t="s">
        <v>109</v>
      </c>
      <c r="J112" s="24"/>
      <c r="K112" s="52">
        <f>SUM(K111)</f>
        <v>0</v>
      </c>
      <c r="L112" s="1"/>
      <c r="M112" s="1"/>
      <c r="N112" s="1"/>
    </row>
    <row r="113" spans="1:14" ht="12.75">
      <c r="A113" s="1"/>
      <c r="B113" s="63" t="s">
        <v>109</v>
      </c>
      <c r="C113" s="63"/>
      <c r="D113" s="63"/>
      <c r="E113" s="52">
        <f>SUM(E110:E112)</f>
        <v>25.019999999999996</v>
      </c>
      <c r="F113" s="1"/>
      <c r="G113" s="1" t="s">
        <v>121</v>
      </c>
      <c r="H113" s="2"/>
      <c r="I113" s="1"/>
      <c r="J113" s="1"/>
      <c r="K113" s="15"/>
      <c r="L113" s="1"/>
      <c r="M113" s="1"/>
      <c r="N113" s="1"/>
    </row>
    <row r="114" spans="1:14" ht="12.75">
      <c r="A114" s="1"/>
      <c r="B114" s="114"/>
      <c r="C114" s="114"/>
      <c r="D114" s="114"/>
      <c r="E114" s="27"/>
      <c r="F114" s="1"/>
      <c r="G114" s="1"/>
      <c r="H114" s="1"/>
      <c r="I114" s="63" t="s">
        <v>109</v>
      </c>
      <c r="J114" s="24"/>
      <c r="K114" s="52">
        <f>SUM(K113:K113)</f>
        <v>0</v>
      </c>
      <c r="L114" s="1"/>
      <c r="M114" s="1"/>
      <c r="N114" s="1"/>
    </row>
    <row r="115" spans="1:14" ht="12.75">
      <c r="A115" s="1" t="s">
        <v>117</v>
      </c>
      <c r="B115" s="1"/>
      <c r="C115" s="1"/>
      <c r="D115" s="1"/>
      <c r="E115" s="1"/>
      <c r="F115" s="1"/>
      <c r="G115" s="1"/>
      <c r="H115" s="64"/>
      <c r="I115" s="1"/>
      <c r="J115" s="1"/>
      <c r="K115" s="27"/>
      <c r="L115" s="1"/>
      <c r="M115" s="1"/>
      <c r="N115" s="1"/>
    </row>
    <row r="116" spans="1:14" ht="12.75">
      <c r="A116" s="1"/>
      <c r="B116" s="119">
        <v>38870</v>
      </c>
      <c r="C116" s="1" t="s">
        <v>219</v>
      </c>
      <c r="D116" s="1"/>
      <c r="E116" s="12">
        <v>15</v>
      </c>
      <c r="F116" s="1"/>
      <c r="G116" s="1"/>
      <c r="H116" s="65" t="s">
        <v>125</v>
      </c>
      <c r="I116" s="24"/>
      <c r="J116" s="24"/>
      <c r="K116" s="31">
        <f>K109+K112+K114</f>
        <v>156.35000000000002</v>
      </c>
      <c r="L116" s="1"/>
      <c r="M116" s="1"/>
      <c r="N116" s="1"/>
    </row>
    <row r="117" spans="1:14" ht="12.75">
      <c r="A117" s="1"/>
      <c r="B117" s="119">
        <v>38882</v>
      </c>
      <c r="C117" s="1" t="s">
        <v>219</v>
      </c>
      <c r="D117" s="1"/>
      <c r="E117" s="12">
        <v>11</v>
      </c>
      <c r="F117" s="1"/>
      <c r="G117" s="1"/>
      <c r="H117" s="125"/>
      <c r="I117" s="33"/>
      <c r="J117" s="33"/>
      <c r="K117" s="35"/>
      <c r="L117" s="1"/>
      <c r="M117" s="1"/>
      <c r="N117" s="1"/>
    </row>
    <row r="118" spans="1:14" ht="12.75">
      <c r="A118" s="1"/>
      <c r="B118" s="119">
        <v>38889</v>
      </c>
      <c r="C118" s="1" t="s">
        <v>219</v>
      </c>
      <c r="D118" s="1"/>
      <c r="E118" s="12">
        <v>10.01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19">
        <v>38770</v>
      </c>
      <c r="C119" s="1" t="s">
        <v>267</v>
      </c>
      <c r="D119" s="1"/>
      <c r="E119" s="12">
        <v>9.25</v>
      </c>
      <c r="F119" s="1"/>
      <c r="G119" s="39" t="s">
        <v>127</v>
      </c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19">
        <v>38893</v>
      </c>
      <c r="C120" s="1" t="s">
        <v>219</v>
      </c>
      <c r="D120" s="1"/>
      <c r="E120" s="12">
        <v>16.26</v>
      </c>
      <c r="F120" s="1"/>
      <c r="G120" s="2"/>
      <c r="H120" s="2" t="s">
        <v>352</v>
      </c>
      <c r="I120" s="1"/>
      <c r="J120" s="1"/>
      <c r="K120" s="15">
        <v>157.78</v>
      </c>
      <c r="L120" s="1"/>
      <c r="M120" s="1"/>
      <c r="N120" s="1"/>
    </row>
    <row r="121" spans="1:14" ht="12.75">
      <c r="A121" s="1"/>
      <c r="B121" s="63" t="s">
        <v>109</v>
      </c>
      <c r="C121" s="63"/>
      <c r="D121" s="63"/>
      <c r="E121" s="52">
        <f>SUM(E116:E120)</f>
        <v>61.519999999999996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14"/>
      <c r="C122" s="114"/>
      <c r="D122" s="114"/>
      <c r="E122" s="27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 t="s">
        <v>240</v>
      </c>
      <c r="B123" s="1"/>
      <c r="C123" s="1"/>
      <c r="D123" s="1"/>
      <c r="E123" s="1"/>
      <c r="F123" s="1"/>
      <c r="G123" s="1"/>
      <c r="H123" s="65" t="s">
        <v>129</v>
      </c>
      <c r="I123" s="24"/>
      <c r="J123" s="24"/>
      <c r="K123" s="31">
        <f>SUM(K120:K120)</f>
        <v>157.78</v>
      </c>
      <c r="L123" s="1"/>
      <c r="M123" s="1"/>
      <c r="N123" s="1"/>
    </row>
    <row r="124" spans="1:14" ht="12.75">
      <c r="A124" s="1"/>
      <c r="B124" s="1"/>
      <c r="C124" s="1"/>
      <c r="D124" s="1"/>
      <c r="E124" s="12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63" t="s">
        <v>109</v>
      </c>
      <c r="C125" s="63"/>
      <c r="D125" s="63"/>
      <c r="E125" s="52">
        <f>SUM(E124)</f>
        <v>0</v>
      </c>
      <c r="F125" s="1"/>
      <c r="G125" s="11" t="s">
        <v>131</v>
      </c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2"/>
      <c r="F126" s="1"/>
      <c r="G126" s="102">
        <v>38873</v>
      </c>
      <c r="H126" s="1" t="s">
        <v>353</v>
      </c>
      <c r="I126" s="1"/>
      <c r="J126" s="1"/>
      <c r="K126" s="1">
        <v>102.5</v>
      </c>
      <c r="L126" s="1"/>
      <c r="M126" s="1"/>
      <c r="N126" s="1"/>
    </row>
    <row r="127" spans="1:14" ht="12.75">
      <c r="A127" s="1"/>
      <c r="B127" s="30" t="s">
        <v>122</v>
      </c>
      <c r="C127" s="30"/>
      <c r="D127" s="30"/>
      <c r="E127" s="31">
        <f>E97+E107+E113+E121+E125</f>
        <v>338.71</v>
      </c>
      <c r="F127" s="1"/>
      <c r="G127" s="2"/>
      <c r="H127" s="1" t="s">
        <v>354</v>
      </c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2"/>
      <c r="H128" s="1" t="s">
        <v>355</v>
      </c>
      <c r="I128" s="1"/>
      <c r="J128" s="1"/>
      <c r="K128" s="1"/>
      <c r="L128" s="1"/>
      <c r="M128" s="1"/>
      <c r="N128" s="1"/>
    </row>
    <row r="129" spans="1:14" ht="12.75">
      <c r="A129" s="39" t="s">
        <v>123</v>
      </c>
      <c r="B129" s="1"/>
      <c r="C129" s="1"/>
      <c r="D129" s="1"/>
      <c r="E129" s="1"/>
      <c r="F129" s="1"/>
      <c r="G129" s="100">
        <v>38876</v>
      </c>
      <c r="H129" s="1" t="s">
        <v>356</v>
      </c>
      <c r="I129" s="1"/>
      <c r="J129" s="1"/>
      <c r="K129" s="1">
        <v>327.82</v>
      </c>
      <c r="L129" s="1"/>
      <c r="M129" s="1"/>
      <c r="N129" s="1"/>
    </row>
    <row r="130" spans="1:14" ht="12.75">
      <c r="A130" s="1"/>
      <c r="B130" s="2" t="s">
        <v>306</v>
      </c>
      <c r="C130" s="1" t="s">
        <v>307</v>
      </c>
      <c r="D130" s="1"/>
      <c r="E130" s="12"/>
      <c r="F130" s="1"/>
      <c r="G130" s="1"/>
      <c r="H130" s="1" t="s">
        <v>357</v>
      </c>
      <c r="I130" s="1"/>
      <c r="J130" s="1"/>
      <c r="K130" s="12"/>
      <c r="L130" s="1"/>
      <c r="M130" s="1"/>
      <c r="N130" s="1"/>
    </row>
    <row r="131" spans="1:14" ht="12.75">
      <c r="A131" s="1"/>
      <c r="B131" s="2" t="s">
        <v>306</v>
      </c>
      <c r="C131" s="1" t="s">
        <v>307</v>
      </c>
      <c r="D131" s="1"/>
      <c r="E131" s="12"/>
      <c r="F131" s="1"/>
      <c r="G131" s="1"/>
      <c r="H131" s="1" t="s">
        <v>358</v>
      </c>
      <c r="I131" s="1"/>
      <c r="J131" s="1"/>
      <c r="K131" s="12"/>
      <c r="L131" s="1"/>
      <c r="M131" s="1"/>
      <c r="N131" s="1"/>
    </row>
    <row r="132" spans="1:14" ht="12.75">
      <c r="A132" s="1"/>
      <c r="B132" s="2" t="s">
        <v>308</v>
      </c>
      <c r="C132" s="1"/>
      <c r="D132" s="1"/>
      <c r="E132" s="12"/>
      <c r="F132" s="1"/>
      <c r="G132" s="1"/>
      <c r="H132" s="1" t="s">
        <v>359</v>
      </c>
      <c r="I132" s="1"/>
      <c r="J132" s="1"/>
      <c r="K132" s="12"/>
      <c r="L132" s="1"/>
      <c r="M132" s="1"/>
      <c r="N132" s="1"/>
    </row>
    <row r="133" spans="1:14" ht="12.75">
      <c r="A133" s="1"/>
      <c r="B133" s="102">
        <v>38872</v>
      </c>
      <c r="C133" s="1" t="s">
        <v>360</v>
      </c>
      <c r="D133" s="1"/>
      <c r="E133" s="12">
        <v>1.1</v>
      </c>
      <c r="F133" s="1"/>
      <c r="G133" s="1"/>
      <c r="H133" s="1" t="s">
        <v>361</v>
      </c>
      <c r="I133" s="1"/>
      <c r="J133" s="1"/>
      <c r="K133" s="27"/>
      <c r="L133" s="1"/>
      <c r="M133" s="1"/>
      <c r="N133" s="1"/>
    </row>
    <row r="134" spans="1:14" ht="12.75">
      <c r="A134" s="1"/>
      <c r="B134" s="102">
        <v>38875</v>
      </c>
      <c r="C134" s="1" t="s">
        <v>126</v>
      </c>
      <c r="D134" s="1"/>
      <c r="E134" s="12">
        <v>2.36</v>
      </c>
      <c r="F134" s="1"/>
      <c r="G134" s="64" t="s">
        <v>403</v>
      </c>
      <c r="H134" s="1" t="s">
        <v>362</v>
      </c>
      <c r="I134" s="1"/>
      <c r="J134" s="1"/>
      <c r="K134" s="27">
        <v>230</v>
      </c>
      <c r="L134" s="1"/>
      <c r="M134" s="1"/>
      <c r="N134" s="1"/>
    </row>
    <row r="135" spans="1:14" ht="12.75">
      <c r="A135" s="1"/>
      <c r="B135" s="102">
        <v>38875</v>
      </c>
      <c r="C135" s="1" t="s">
        <v>126</v>
      </c>
      <c r="D135" s="1"/>
      <c r="E135" s="12">
        <v>2.36</v>
      </c>
      <c r="F135" s="1"/>
      <c r="G135" s="1"/>
      <c r="H135" s="65" t="s">
        <v>134</v>
      </c>
      <c r="I135" s="24"/>
      <c r="J135" s="24"/>
      <c r="K135" s="31">
        <f>SUM(K126:K134)</f>
        <v>660.3199999999999</v>
      </c>
      <c r="L135" s="1"/>
      <c r="M135" s="1"/>
      <c r="N135" s="1"/>
    </row>
    <row r="136" spans="1:14" ht="12.75">
      <c r="A136" s="1"/>
      <c r="B136" s="102">
        <v>38876</v>
      </c>
      <c r="C136" s="1" t="s">
        <v>363</v>
      </c>
      <c r="D136" s="1"/>
      <c r="E136" s="12">
        <v>0.9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02">
        <v>38877</v>
      </c>
      <c r="C137" s="1" t="s">
        <v>242</v>
      </c>
      <c r="D137" s="1"/>
      <c r="E137" s="12">
        <v>1.05</v>
      </c>
      <c r="F137" s="1"/>
      <c r="G137" s="39" t="s">
        <v>135</v>
      </c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02">
        <v>38879</v>
      </c>
      <c r="C138" s="1" t="s">
        <v>130</v>
      </c>
      <c r="D138" s="1"/>
      <c r="E138" s="12">
        <v>1.1</v>
      </c>
      <c r="F138" s="1"/>
      <c r="G138" s="100">
        <v>38869</v>
      </c>
      <c r="H138" s="1" t="s">
        <v>364</v>
      </c>
      <c r="I138" s="1"/>
      <c r="J138" s="1"/>
      <c r="K138" s="1">
        <v>1.94</v>
      </c>
      <c r="L138" s="1"/>
      <c r="M138" s="1"/>
      <c r="N138" s="1"/>
    </row>
    <row r="139" spans="1:14" ht="12.75">
      <c r="A139" s="1"/>
      <c r="B139" s="102">
        <v>38879</v>
      </c>
      <c r="C139" s="1" t="s">
        <v>133</v>
      </c>
      <c r="D139" s="1"/>
      <c r="E139" s="12">
        <v>1.1</v>
      </c>
      <c r="F139" s="1"/>
      <c r="G139" s="100">
        <v>38870</v>
      </c>
      <c r="H139" s="1" t="s">
        <v>365</v>
      </c>
      <c r="I139" s="1"/>
      <c r="J139" s="1"/>
      <c r="K139" s="12">
        <v>27.64</v>
      </c>
      <c r="L139" s="1"/>
      <c r="M139" s="1"/>
      <c r="N139" s="1"/>
    </row>
    <row r="140" spans="1:14" ht="12.75">
      <c r="A140" s="1"/>
      <c r="B140" s="102">
        <v>38882</v>
      </c>
      <c r="C140" s="1" t="s">
        <v>130</v>
      </c>
      <c r="D140" s="1"/>
      <c r="E140" s="12">
        <v>1.1</v>
      </c>
      <c r="F140" s="1"/>
      <c r="G140" s="100">
        <v>38876</v>
      </c>
      <c r="H140" s="1" t="s">
        <v>203</v>
      </c>
      <c r="I140" s="1"/>
      <c r="J140" s="1"/>
      <c r="K140" s="12">
        <v>2.1</v>
      </c>
      <c r="L140" s="1"/>
      <c r="M140" s="1"/>
      <c r="N140" s="1"/>
    </row>
    <row r="141" spans="1:14" ht="12.75">
      <c r="A141" s="1"/>
      <c r="B141" s="102">
        <v>38882</v>
      </c>
      <c r="C141" s="1" t="s">
        <v>126</v>
      </c>
      <c r="D141" s="1"/>
      <c r="E141" s="12">
        <v>2.36</v>
      </c>
      <c r="F141" s="1"/>
      <c r="G141" s="100">
        <v>38876</v>
      </c>
      <c r="H141" s="1" t="s">
        <v>366</v>
      </c>
      <c r="I141" s="1"/>
      <c r="J141" s="1"/>
      <c r="K141" s="1">
        <v>0.83</v>
      </c>
      <c r="L141" s="1"/>
      <c r="M141" s="1"/>
      <c r="N141" s="1"/>
    </row>
    <row r="142" spans="1:14" ht="12.75">
      <c r="A142" s="1"/>
      <c r="B142" s="102">
        <v>38882</v>
      </c>
      <c r="C142" s="1" t="s">
        <v>126</v>
      </c>
      <c r="D142" s="1"/>
      <c r="E142" s="12">
        <v>2.36</v>
      </c>
      <c r="F142" s="1"/>
      <c r="G142" s="100">
        <v>38882</v>
      </c>
      <c r="H142" s="1" t="s">
        <v>367</v>
      </c>
      <c r="I142" s="1"/>
      <c r="J142" s="1"/>
      <c r="K142" s="1">
        <v>10.04</v>
      </c>
      <c r="L142" s="1"/>
      <c r="M142" s="1"/>
      <c r="N142" s="1"/>
    </row>
    <row r="143" spans="1:14" ht="12.75">
      <c r="A143" s="1"/>
      <c r="B143" s="102">
        <v>38883</v>
      </c>
      <c r="C143" s="1" t="s">
        <v>130</v>
      </c>
      <c r="D143" s="1"/>
      <c r="E143" s="12">
        <v>1.1</v>
      </c>
      <c r="F143" s="1"/>
      <c r="G143" s="64" t="s">
        <v>403</v>
      </c>
      <c r="H143" s="1" t="s">
        <v>203</v>
      </c>
      <c r="I143" s="1"/>
      <c r="J143" s="1"/>
      <c r="K143" s="12">
        <v>13.2</v>
      </c>
      <c r="L143" s="1"/>
      <c r="M143" s="1"/>
      <c r="N143" s="1"/>
    </row>
    <row r="144" spans="1:14" ht="12.75">
      <c r="A144" s="1"/>
      <c r="B144" s="102">
        <v>38888</v>
      </c>
      <c r="C144" s="1" t="s">
        <v>126</v>
      </c>
      <c r="D144" s="1"/>
      <c r="E144" s="12">
        <v>2.36</v>
      </c>
      <c r="F144" s="1"/>
      <c r="G144" s="100">
        <v>38881</v>
      </c>
      <c r="H144" s="1" t="s">
        <v>203</v>
      </c>
      <c r="I144" s="1"/>
      <c r="J144" s="1"/>
      <c r="K144" s="12">
        <v>1.6</v>
      </c>
      <c r="L144" s="1"/>
      <c r="M144" s="1"/>
      <c r="N144" s="1"/>
    </row>
    <row r="145" spans="1:14" ht="12.75">
      <c r="A145" s="1"/>
      <c r="B145" s="102">
        <v>38888</v>
      </c>
      <c r="C145" s="1" t="s">
        <v>368</v>
      </c>
      <c r="D145" s="1"/>
      <c r="E145" s="12">
        <v>2.36</v>
      </c>
      <c r="F145" s="1"/>
      <c r="G145" s="64" t="s">
        <v>403</v>
      </c>
      <c r="H145" s="1" t="s">
        <v>369</v>
      </c>
      <c r="I145" s="1"/>
      <c r="J145" s="1"/>
      <c r="K145" s="12">
        <v>4.5</v>
      </c>
      <c r="L145" s="1"/>
      <c r="M145" s="1"/>
      <c r="N145" s="1"/>
    </row>
    <row r="146" spans="1:14" ht="12.75">
      <c r="A146" s="1"/>
      <c r="B146" s="102">
        <v>38890</v>
      </c>
      <c r="C146" s="1" t="s">
        <v>130</v>
      </c>
      <c r="D146" s="1"/>
      <c r="E146" s="12">
        <v>1.1</v>
      </c>
      <c r="F146" s="1"/>
      <c r="G146" s="100">
        <v>38889</v>
      </c>
      <c r="H146" s="1" t="s">
        <v>370</v>
      </c>
      <c r="I146" s="1"/>
      <c r="J146" s="1"/>
      <c r="K146" s="12">
        <v>50</v>
      </c>
      <c r="L146" s="1"/>
      <c r="M146" s="1"/>
      <c r="N146" s="1"/>
    </row>
    <row r="147" spans="1:14" ht="12.75">
      <c r="A147" s="1"/>
      <c r="B147" s="102">
        <v>38890</v>
      </c>
      <c r="C147" s="1" t="s">
        <v>371</v>
      </c>
      <c r="D147" s="1"/>
      <c r="E147" s="12">
        <v>1.05</v>
      </c>
      <c r="F147" s="1"/>
      <c r="G147" s="100">
        <v>38895</v>
      </c>
      <c r="H147" s="1" t="s">
        <v>372</v>
      </c>
      <c r="I147" s="1"/>
      <c r="J147" s="1"/>
      <c r="K147" s="12">
        <v>22.85</v>
      </c>
      <c r="L147" s="1"/>
      <c r="M147" s="1"/>
      <c r="N147" s="1"/>
    </row>
    <row r="148" spans="1:14" ht="12.75">
      <c r="A148" s="1"/>
      <c r="B148" s="102">
        <v>38891</v>
      </c>
      <c r="C148" s="1" t="s">
        <v>130</v>
      </c>
      <c r="D148" s="1"/>
      <c r="E148" s="12">
        <v>1.1</v>
      </c>
      <c r="F148" s="1"/>
      <c r="G148" s="100">
        <v>38897</v>
      </c>
      <c r="H148" s="1" t="s">
        <v>203</v>
      </c>
      <c r="I148" s="1"/>
      <c r="J148" s="1"/>
      <c r="K148" s="12">
        <v>4</v>
      </c>
      <c r="L148" s="1"/>
      <c r="M148" s="1"/>
      <c r="N148" s="1"/>
    </row>
    <row r="149" spans="1:14" ht="12.75">
      <c r="A149" s="1"/>
      <c r="B149" s="102">
        <v>38891</v>
      </c>
      <c r="C149" s="1" t="s">
        <v>133</v>
      </c>
      <c r="D149" s="1"/>
      <c r="E149" s="12">
        <v>1.1</v>
      </c>
      <c r="F149" s="1"/>
      <c r="G149" s="100">
        <v>38897</v>
      </c>
      <c r="H149" s="1" t="s">
        <v>373</v>
      </c>
      <c r="I149" s="1"/>
      <c r="J149" s="1"/>
      <c r="K149" s="12">
        <v>3.15</v>
      </c>
      <c r="L149" s="1"/>
      <c r="M149" s="1"/>
      <c r="N149" s="1"/>
    </row>
    <row r="150" spans="1:14" ht="12.75">
      <c r="A150" s="1"/>
      <c r="B150" s="102">
        <v>38893</v>
      </c>
      <c r="C150" s="1" t="s">
        <v>133</v>
      </c>
      <c r="D150" s="1"/>
      <c r="E150" s="12">
        <v>1.1</v>
      </c>
      <c r="F150" s="1"/>
      <c r="G150" s="100">
        <v>38898</v>
      </c>
      <c r="H150" s="1" t="s">
        <v>374</v>
      </c>
      <c r="I150" s="1"/>
      <c r="J150" s="1"/>
      <c r="K150" s="12">
        <v>134</v>
      </c>
      <c r="L150" s="1"/>
      <c r="M150" s="1"/>
      <c r="N150" s="1"/>
    </row>
    <row r="151" spans="1:14" ht="12.75">
      <c r="A151" s="1"/>
      <c r="B151" s="102">
        <v>38894</v>
      </c>
      <c r="C151" s="1" t="s">
        <v>126</v>
      </c>
      <c r="D151" s="1"/>
      <c r="E151" s="12">
        <v>2.36</v>
      </c>
      <c r="F151" s="1"/>
      <c r="G151" s="64" t="s">
        <v>403</v>
      </c>
      <c r="H151" s="1" t="s">
        <v>203</v>
      </c>
      <c r="I151" s="1"/>
      <c r="J151" s="1"/>
      <c r="K151" s="12">
        <v>3</v>
      </c>
      <c r="L151" s="1"/>
      <c r="M151" s="1"/>
      <c r="N151" s="1"/>
    </row>
    <row r="152" spans="1:14" ht="12.75">
      <c r="A152" s="1"/>
      <c r="B152" s="102">
        <v>38897</v>
      </c>
      <c r="C152" s="1" t="s">
        <v>126</v>
      </c>
      <c r="D152" s="1"/>
      <c r="E152" s="12">
        <v>2.5</v>
      </c>
      <c r="F152" s="1"/>
      <c r="G152" s="64" t="s">
        <v>403</v>
      </c>
      <c r="H152" s="1" t="s">
        <v>375</v>
      </c>
      <c r="I152" s="1"/>
      <c r="J152" s="1"/>
      <c r="K152" s="12">
        <v>181</v>
      </c>
      <c r="L152" s="1"/>
      <c r="M152" s="1"/>
      <c r="N152" s="1"/>
    </row>
    <row r="153" spans="1:14" ht="12.75">
      <c r="A153" s="1"/>
      <c r="B153" s="102">
        <v>38898</v>
      </c>
      <c r="C153" s="1" t="s">
        <v>126</v>
      </c>
      <c r="D153" s="1"/>
      <c r="E153" s="12">
        <v>2.36</v>
      </c>
      <c r="F153" s="1"/>
      <c r="G153" s="64" t="s">
        <v>403</v>
      </c>
      <c r="H153" s="1" t="s">
        <v>376</v>
      </c>
      <c r="I153" s="1"/>
      <c r="J153" s="64"/>
      <c r="K153" s="12">
        <v>12.35</v>
      </c>
      <c r="L153" s="1"/>
      <c r="M153" s="1"/>
      <c r="N153" s="1"/>
    </row>
    <row r="154" spans="1:14" ht="12.75">
      <c r="A154" s="1"/>
      <c r="B154" s="102">
        <v>38898</v>
      </c>
      <c r="C154" s="1" t="s">
        <v>242</v>
      </c>
      <c r="D154" s="1"/>
      <c r="E154" s="12">
        <v>1.05</v>
      </c>
      <c r="F154" s="1"/>
      <c r="G154" s="64" t="s">
        <v>558</v>
      </c>
      <c r="H154" s="1" t="s">
        <v>559</v>
      </c>
      <c r="K154" s="12">
        <v>1000</v>
      </c>
      <c r="L154" s="1"/>
      <c r="M154" s="1"/>
      <c r="N154" s="1"/>
    </row>
    <row r="155" spans="1:14" ht="12.75">
      <c r="A155" s="1"/>
      <c r="B155" s="102">
        <v>38898</v>
      </c>
      <c r="C155" s="1" t="s">
        <v>126</v>
      </c>
      <c r="D155" s="1"/>
      <c r="E155" s="12">
        <v>2.36</v>
      </c>
      <c r="F155" s="1"/>
      <c r="G155" s="1"/>
      <c r="H155" s="65" t="s">
        <v>144</v>
      </c>
      <c r="I155" s="24"/>
      <c r="J155" s="24"/>
      <c r="K155" s="31">
        <f>SUM(K138:K154)</f>
        <v>1472.2</v>
      </c>
      <c r="L155" s="1"/>
      <c r="M155" s="1"/>
      <c r="N155" s="1"/>
    </row>
    <row r="156" spans="1:14" ht="12.75">
      <c r="A156" s="1"/>
      <c r="B156" s="30" t="s">
        <v>150</v>
      </c>
      <c r="C156" s="30"/>
      <c r="D156" s="30"/>
      <c r="E156" s="31">
        <f>SUM(E130:E155)</f>
        <v>37.690000000000005</v>
      </c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2" t="s">
        <v>145</v>
      </c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2" t="s">
        <v>206</v>
      </c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2"/>
      <c r="C166" s="1"/>
      <c r="D166" s="1"/>
      <c r="E166" s="12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2"/>
      <c r="C167" s="1"/>
      <c r="D167" s="1"/>
      <c r="E167" s="12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2"/>
      <c r="C168" s="1"/>
      <c r="D168" s="1"/>
      <c r="E168" s="12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2"/>
      <c r="C169" s="1"/>
      <c r="D169" s="1"/>
      <c r="E169" s="12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">
      <c r="A170" s="1"/>
      <c r="B170" s="2"/>
      <c r="C170" s="1"/>
      <c r="D170" s="1"/>
      <c r="E170" s="12"/>
      <c r="F170" s="1"/>
      <c r="G170" s="3" t="s">
        <v>327</v>
      </c>
      <c r="H170" s="1"/>
      <c r="I170" s="1"/>
      <c r="J170" s="1"/>
      <c r="K170" s="1"/>
      <c r="L170" s="1"/>
      <c r="M170" s="1"/>
      <c r="N170" s="1"/>
    </row>
    <row r="171" spans="1:14" ht="15">
      <c r="A171" s="1"/>
      <c r="B171" s="66" t="s">
        <v>151</v>
      </c>
      <c r="C171" s="61"/>
      <c r="D171" s="61"/>
      <c r="E171" s="67"/>
      <c r="F171" s="67"/>
      <c r="G171" s="61"/>
      <c r="H171" s="61"/>
      <c r="I171" s="61"/>
      <c r="J171" s="1"/>
      <c r="K171" s="1"/>
      <c r="L171" s="1"/>
      <c r="M171" s="1"/>
      <c r="N171" s="1"/>
    </row>
    <row r="172" spans="1:14" ht="15">
      <c r="A172" s="1"/>
      <c r="B172" s="68"/>
      <c r="C172" s="61"/>
      <c r="D172" s="61"/>
      <c r="E172" s="67"/>
      <c r="F172" s="67"/>
      <c r="G172" s="61"/>
      <c r="H172" s="61"/>
      <c r="I172" s="61"/>
      <c r="J172" s="1"/>
      <c r="K172" s="1"/>
      <c r="L172" s="1"/>
      <c r="M172" s="1"/>
      <c r="N172" s="1"/>
    </row>
    <row r="173" spans="1:14" ht="15">
      <c r="A173" s="1"/>
      <c r="B173" s="61"/>
      <c r="C173" s="61"/>
      <c r="D173" s="61"/>
      <c r="E173" s="61"/>
      <c r="F173" s="61"/>
      <c r="G173" s="61"/>
      <c r="H173" s="61"/>
      <c r="I173" s="61"/>
      <c r="J173" s="1"/>
      <c r="K173" s="1"/>
      <c r="L173" s="1"/>
      <c r="M173" s="1"/>
      <c r="N173" s="1"/>
    </row>
    <row r="174" spans="1:14" ht="15">
      <c r="A174" s="1"/>
      <c r="B174" s="61" t="s">
        <v>3</v>
      </c>
      <c r="C174" s="61"/>
      <c r="D174" s="61"/>
      <c r="E174" s="61"/>
      <c r="F174" s="61"/>
      <c r="G174" s="61"/>
      <c r="H174" s="61"/>
      <c r="I174" s="61"/>
      <c r="J174" s="1"/>
      <c r="K174" s="1"/>
      <c r="L174" s="1"/>
      <c r="M174" s="1"/>
      <c r="N174" s="1"/>
    </row>
    <row r="175" spans="1:14" ht="15">
      <c r="A175" s="1"/>
      <c r="B175" s="61" t="s">
        <v>5</v>
      </c>
      <c r="C175" s="61"/>
      <c r="D175" s="61"/>
      <c r="E175" s="60"/>
      <c r="F175" s="1"/>
      <c r="G175" s="69">
        <f>F20</f>
        <v>5346</v>
      </c>
      <c r="H175" s="70"/>
      <c r="I175" s="61"/>
      <c r="J175" s="1"/>
      <c r="K175" s="1"/>
      <c r="L175" s="1"/>
      <c r="M175" s="1"/>
      <c r="N175" s="1"/>
    </row>
    <row r="176" spans="1:14" ht="15">
      <c r="A176" s="1"/>
      <c r="B176" s="61" t="s">
        <v>27</v>
      </c>
      <c r="C176" s="61"/>
      <c r="D176" s="61"/>
      <c r="E176" s="60"/>
      <c r="F176" s="1"/>
      <c r="G176" s="71">
        <f>F25</f>
        <v>-51</v>
      </c>
      <c r="H176" s="69">
        <f>SUM(G175:G176)</f>
        <v>5295</v>
      </c>
      <c r="I176" s="61"/>
      <c r="J176" s="1"/>
      <c r="K176" s="1"/>
      <c r="L176" s="1"/>
      <c r="M176" s="1"/>
      <c r="N176" s="1"/>
    </row>
    <row r="177" spans="1:14" ht="15">
      <c r="A177" s="1"/>
      <c r="B177" s="61"/>
      <c r="C177" s="61"/>
      <c r="D177" s="61"/>
      <c r="E177" s="60"/>
      <c r="F177" s="1"/>
      <c r="G177" s="72"/>
      <c r="H177" s="70"/>
      <c r="I177" s="61"/>
      <c r="J177" s="1"/>
      <c r="K177" s="1"/>
      <c r="L177" s="1"/>
      <c r="M177" s="1"/>
      <c r="N177" s="1"/>
    </row>
    <row r="178" spans="1:14" ht="15">
      <c r="A178" s="1"/>
      <c r="B178" s="61" t="s">
        <v>33</v>
      </c>
      <c r="C178" s="61"/>
      <c r="D178" s="61"/>
      <c r="E178" s="60"/>
      <c r="F178" s="1"/>
      <c r="G178" s="72"/>
      <c r="H178" s="70"/>
      <c r="I178" s="61"/>
      <c r="J178" s="1"/>
      <c r="K178" s="1"/>
      <c r="L178" s="1"/>
      <c r="M178" s="1"/>
      <c r="N178" s="1"/>
    </row>
    <row r="179" spans="1:14" ht="15">
      <c r="A179" s="1"/>
      <c r="B179" s="61" t="s">
        <v>218</v>
      </c>
      <c r="C179" s="61"/>
      <c r="D179" s="61"/>
      <c r="E179" s="60"/>
      <c r="F179" s="1"/>
      <c r="G179" s="70"/>
      <c r="H179" s="69">
        <f>F35</f>
        <v>2050</v>
      </c>
      <c r="I179" s="61"/>
      <c r="J179" s="1"/>
      <c r="K179" s="1"/>
      <c r="L179" s="1"/>
      <c r="M179" s="1"/>
      <c r="N179" s="1"/>
    </row>
    <row r="180" spans="1:14" ht="15">
      <c r="A180" s="1"/>
      <c r="B180" s="61"/>
      <c r="C180" s="61"/>
      <c r="D180" s="61"/>
      <c r="E180" s="60"/>
      <c r="F180" s="1"/>
      <c r="G180" s="69"/>
      <c r="H180" s="70"/>
      <c r="I180" s="61"/>
      <c r="J180" s="1"/>
      <c r="K180" s="1"/>
      <c r="L180" s="1"/>
      <c r="M180" s="1"/>
      <c r="N180" s="1"/>
    </row>
    <row r="181" spans="1:14" ht="15.75">
      <c r="A181" s="1"/>
      <c r="B181" s="73"/>
      <c r="C181" s="74" t="s">
        <v>153</v>
      </c>
      <c r="D181" s="74"/>
      <c r="E181" s="73"/>
      <c r="F181" s="24"/>
      <c r="G181" s="75"/>
      <c r="H181" s="76">
        <f>H176+H179</f>
        <v>7345</v>
      </c>
      <c r="I181" s="61"/>
      <c r="J181" s="1"/>
      <c r="K181" s="1"/>
      <c r="L181" s="1"/>
      <c r="M181" s="1"/>
      <c r="N181" s="1"/>
    </row>
    <row r="182" spans="1:14" ht="15.75">
      <c r="A182" s="1"/>
      <c r="B182" s="61"/>
      <c r="C182" s="77"/>
      <c r="D182" s="77"/>
      <c r="E182" s="60"/>
      <c r="F182" s="60"/>
      <c r="G182" s="77"/>
      <c r="H182" s="61"/>
      <c r="I182" s="61"/>
      <c r="J182" s="1"/>
      <c r="K182" s="1"/>
      <c r="L182" s="1"/>
      <c r="M182" s="1"/>
      <c r="N182" s="1"/>
    </row>
    <row r="183" spans="1:14" ht="15.75">
      <c r="A183" s="1"/>
      <c r="B183" s="60" t="s">
        <v>39</v>
      </c>
      <c r="C183" s="61"/>
      <c r="D183" s="61"/>
      <c r="E183" s="60"/>
      <c r="F183" s="60"/>
      <c r="G183" s="77"/>
      <c r="H183" s="61"/>
      <c r="I183" s="78"/>
      <c r="J183" s="1"/>
      <c r="K183" s="1"/>
      <c r="L183" s="1"/>
      <c r="M183" s="1"/>
      <c r="N183" s="1"/>
    </row>
    <row r="184" spans="1:14" ht="15">
      <c r="A184" s="1"/>
      <c r="B184" s="61" t="s">
        <v>154</v>
      </c>
      <c r="C184" s="60"/>
      <c r="D184" s="60"/>
      <c r="E184" s="60"/>
      <c r="F184" s="69">
        <f>F48</f>
        <v>3000</v>
      </c>
      <c r="G184" s="70"/>
      <c r="H184" s="70"/>
      <c r="I184" s="79"/>
      <c r="J184" s="1"/>
      <c r="K184" s="1"/>
      <c r="L184" s="1"/>
      <c r="M184" s="1"/>
      <c r="N184" s="1"/>
    </row>
    <row r="185" spans="1:14" ht="15">
      <c r="A185" s="1"/>
      <c r="B185" s="61" t="s">
        <v>155</v>
      </c>
      <c r="C185" s="60"/>
      <c r="D185" s="60"/>
      <c r="E185" s="60"/>
      <c r="F185" s="69">
        <f>F54</f>
        <v>376.4</v>
      </c>
      <c r="G185" s="70"/>
      <c r="H185" s="70"/>
      <c r="I185" s="61"/>
      <c r="J185" s="1"/>
      <c r="K185" s="1"/>
      <c r="L185" s="1"/>
      <c r="M185" s="1"/>
      <c r="N185" s="1"/>
    </row>
    <row r="186" spans="1:14" ht="15">
      <c r="A186" s="1"/>
      <c r="B186" s="61" t="s">
        <v>96</v>
      </c>
      <c r="C186" s="60"/>
      <c r="D186" s="60"/>
      <c r="E186" s="60"/>
      <c r="F186" s="69">
        <f>F59</f>
        <v>266.39</v>
      </c>
      <c r="G186" s="70"/>
      <c r="H186" s="70"/>
      <c r="I186" s="61"/>
      <c r="J186" s="1"/>
      <c r="K186" s="1"/>
      <c r="L186" s="1"/>
      <c r="M186" s="1"/>
      <c r="N186" s="1"/>
    </row>
    <row r="187" spans="1:14" ht="15">
      <c r="A187" s="1"/>
      <c r="B187" s="80" t="s">
        <v>102</v>
      </c>
      <c r="C187" s="60"/>
      <c r="D187" s="60"/>
      <c r="E187" s="60"/>
      <c r="F187" s="69">
        <f>F66</f>
        <v>156.35000000000002</v>
      </c>
      <c r="G187" s="70"/>
      <c r="H187" s="70"/>
      <c r="I187" s="61"/>
      <c r="J187" s="1"/>
      <c r="K187" s="1"/>
      <c r="L187" s="1"/>
      <c r="M187" s="1"/>
      <c r="N187" s="1"/>
    </row>
    <row r="188" spans="1:14" ht="15">
      <c r="A188" s="1"/>
      <c r="B188" s="61" t="s">
        <v>156</v>
      </c>
      <c r="C188" s="60"/>
      <c r="D188" s="60"/>
      <c r="E188" s="60"/>
      <c r="F188" s="69">
        <f>F70</f>
        <v>157.78</v>
      </c>
      <c r="G188" s="70"/>
      <c r="H188" s="70"/>
      <c r="I188" s="61"/>
      <c r="J188" s="1"/>
      <c r="K188" s="1"/>
      <c r="L188" s="1"/>
      <c r="M188" s="1"/>
      <c r="N188" s="1"/>
    </row>
    <row r="189" spans="1:14" ht="15">
      <c r="A189" s="1"/>
      <c r="B189" s="61" t="s">
        <v>157</v>
      </c>
      <c r="C189" s="60"/>
      <c r="D189" s="60"/>
      <c r="E189" s="60"/>
      <c r="F189" s="69">
        <f>F74</f>
        <v>660.3199999999999</v>
      </c>
      <c r="G189" s="70"/>
      <c r="H189" s="70"/>
      <c r="I189" s="61"/>
      <c r="J189" s="1"/>
      <c r="K189" s="1"/>
      <c r="L189" s="1"/>
      <c r="M189" s="1"/>
      <c r="N189" s="1"/>
    </row>
    <row r="190" spans="1:14" ht="15">
      <c r="A190" s="1"/>
      <c r="B190" s="61" t="s">
        <v>158</v>
      </c>
      <c r="C190" s="61"/>
      <c r="D190" s="61"/>
      <c r="E190" s="60"/>
      <c r="F190" s="71">
        <f>F78</f>
        <v>1472.2</v>
      </c>
      <c r="G190" s="70"/>
      <c r="H190" s="70"/>
      <c r="I190" s="61"/>
      <c r="J190" s="1"/>
      <c r="K190" s="1"/>
      <c r="L190" s="1"/>
      <c r="M190" s="1"/>
      <c r="N190" s="1"/>
    </row>
    <row r="191" spans="1:14" ht="15">
      <c r="A191" s="1"/>
      <c r="B191" s="61"/>
      <c r="C191" s="61"/>
      <c r="D191" s="61"/>
      <c r="E191" s="60"/>
      <c r="F191" s="69"/>
      <c r="G191" s="70"/>
      <c r="H191" s="70"/>
      <c r="I191" s="61"/>
      <c r="J191" s="1"/>
      <c r="K191" s="1"/>
      <c r="L191" s="1"/>
      <c r="M191" s="1"/>
      <c r="N191" s="1"/>
    </row>
    <row r="192" spans="1:14" ht="15.75">
      <c r="A192" s="1"/>
      <c r="B192" s="73"/>
      <c r="C192" s="74" t="s">
        <v>159</v>
      </c>
      <c r="D192" s="74"/>
      <c r="E192" s="73"/>
      <c r="F192" s="75"/>
      <c r="G192" s="75"/>
      <c r="H192" s="76">
        <f>F184+F185+F186+F187+F188+F189+F190</f>
        <v>6089.44</v>
      </c>
      <c r="I192" s="61"/>
      <c r="J192" s="1"/>
      <c r="K192" s="1"/>
      <c r="L192" s="1"/>
      <c r="M192" s="1"/>
      <c r="N192" s="1"/>
    </row>
    <row r="193" spans="1:14" ht="15">
      <c r="A193" s="1"/>
      <c r="B193" s="60"/>
      <c r="C193" s="60"/>
      <c r="D193" s="60"/>
      <c r="E193" s="60"/>
      <c r="F193" s="69"/>
      <c r="G193" s="70"/>
      <c r="H193" s="69"/>
      <c r="I193" s="61"/>
      <c r="J193" s="1"/>
      <c r="K193" s="1"/>
      <c r="L193" s="1"/>
      <c r="M193" s="1"/>
      <c r="N193" s="1"/>
    </row>
    <row r="194" spans="1:14" ht="15.75">
      <c r="A194" s="1"/>
      <c r="B194" s="81"/>
      <c r="C194" s="81" t="s">
        <v>93</v>
      </c>
      <c r="D194" s="81"/>
      <c r="E194" s="74"/>
      <c r="F194" s="82"/>
      <c r="G194" s="75"/>
      <c r="H194" s="76">
        <f>H181-H192</f>
        <v>1255.5600000000004</v>
      </c>
      <c r="I194" s="61"/>
      <c r="J194" s="1"/>
      <c r="K194" s="1"/>
      <c r="L194" s="1"/>
      <c r="M194" s="1"/>
      <c r="N194" s="1"/>
    </row>
    <row r="195" spans="1:14" ht="15.75">
      <c r="A195" s="1"/>
      <c r="B195" s="61"/>
      <c r="C195" s="61"/>
      <c r="D195" s="61"/>
      <c r="E195" s="77"/>
      <c r="F195" s="61"/>
      <c r="G195" s="61"/>
      <c r="H195" s="61"/>
      <c r="I195" s="61"/>
      <c r="J195" s="1"/>
      <c r="K195" s="1"/>
      <c r="L195" s="1"/>
      <c r="M195" s="1"/>
      <c r="N195" s="1"/>
    </row>
    <row r="196" spans="1:14" ht="16.5" thickBot="1">
      <c r="A196" s="1"/>
      <c r="B196" s="83"/>
      <c r="C196" s="84"/>
      <c r="D196" s="84"/>
      <c r="E196" s="83"/>
      <c r="F196" s="83"/>
      <c r="G196" s="84"/>
      <c r="H196" s="83"/>
      <c r="I196" s="83"/>
      <c r="J196" s="1"/>
      <c r="K196" s="1"/>
      <c r="L196" s="1"/>
      <c r="M196" s="1"/>
      <c r="N196" s="1"/>
    </row>
    <row r="197" spans="1:14" ht="15.75">
      <c r="A197" s="1"/>
      <c r="B197" s="85"/>
      <c r="C197" s="86"/>
      <c r="D197" s="86"/>
      <c r="E197" s="85"/>
      <c r="F197" s="85"/>
      <c r="G197" s="86"/>
      <c r="H197" s="85"/>
      <c r="I197" s="85"/>
      <c r="J197" s="1"/>
      <c r="K197" s="1"/>
      <c r="L197" s="1"/>
      <c r="M197" s="1"/>
      <c r="N197" s="1"/>
    </row>
    <row r="198" spans="1:14" ht="15.75">
      <c r="A198" s="1"/>
      <c r="B198" s="85"/>
      <c r="C198" s="86"/>
      <c r="D198" s="86"/>
      <c r="E198" s="85"/>
      <c r="F198" s="85"/>
      <c r="G198" s="86"/>
      <c r="H198" s="85"/>
      <c r="I198" s="85"/>
      <c r="J198" s="1"/>
      <c r="K198" s="1"/>
      <c r="L198" s="1"/>
      <c r="M198" s="1"/>
      <c r="N198" s="1"/>
    </row>
    <row r="199" spans="1:14" ht="15">
      <c r="A199" s="1"/>
      <c r="B199" s="61"/>
      <c r="C199" s="61"/>
      <c r="D199" s="61"/>
      <c r="E199" s="61"/>
      <c r="F199" s="61"/>
      <c r="G199" s="61"/>
      <c r="H199" s="61"/>
      <c r="I199" s="61"/>
      <c r="J199" s="1"/>
      <c r="K199" s="1"/>
      <c r="L199" s="1"/>
      <c r="M199" s="1"/>
      <c r="N199" s="1"/>
    </row>
    <row r="200" spans="1:14" ht="15">
      <c r="A200" s="1"/>
      <c r="B200" s="87" t="s">
        <v>160</v>
      </c>
      <c r="C200" s="61"/>
      <c r="D200" s="61"/>
      <c r="E200" s="88"/>
      <c r="F200" s="88"/>
      <c r="G200" s="61"/>
      <c r="H200" s="61"/>
      <c r="I200" s="61"/>
      <c r="J200" s="1"/>
      <c r="K200" s="1"/>
      <c r="L200" s="1"/>
      <c r="M200" s="1"/>
      <c r="N200" s="1"/>
    </row>
    <row r="201" spans="1:14" ht="15">
      <c r="A201" s="1"/>
      <c r="B201" s="61"/>
      <c r="C201" s="61"/>
      <c r="D201" s="61"/>
      <c r="E201" s="61"/>
      <c r="F201" s="61"/>
      <c r="G201" s="61"/>
      <c r="H201" s="61"/>
      <c r="I201" s="61"/>
      <c r="J201" s="1"/>
      <c r="K201" s="1"/>
      <c r="L201" s="1"/>
      <c r="M201" s="1"/>
      <c r="N201" s="1"/>
    </row>
    <row r="202" spans="1:14" ht="15.75">
      <c r="A202" s="1"/>
      <c r="B202" s="73" t="s">
        <v>4</v>
      </c>
      <c r="C202" s="73"/>
      <c r="D202" s="73"/>
      <c r="E202" s="73"/>
      <c r="F202" s="75"/>
      <c r="G202" s="76">
        <f>N5</f>
        <v>6981.15</v>
      </c>
      <c r="H202" s="85"/>
      <c r="I202" s="61"/>
      <c r="J202" s="1"/>
      <c r="K202" s="1"/>
      <c r="L202" s="1"/>
      <c r="M202" s="1"/>
      <c r="N202" s="1"/>
    </row>
    <row r="203" spans="1:14" ht="15">
      <c r="A203" s="1"/>
      <c r="B203" s="85"/>
      <c r="C203" s="60"/>
      <c r="D203" s="60"/>
      <c r="E203" s="61"/>
      <c r="F203" s="89"/>
      <c r="G203" s="90"/>
      <c r="H203" s="85"/>
      <c r="I203" s="61"/>
      <c r="J203" s="1"/>
      <c r="K203" s="1"/>
      <c r="L203" s="1"/>
      <c r="M203" s="1"/>
      <c r="N203" s="1"/>
    </row>
    <row r="204" spans="1:14" ht="15">
      <c r="A204" s="1"/>
      <c r="B204" s="91"/>
      <c r="C204" s="61" t="s">
        <v>161</v>
      </c>
      <c r="D204" s="61"/>
      <c r="E204" s="61"/>
      <c r="F204" s="70"/>
      <c r="G204" s="90">
        <f>H194</f>
        <v>1255.5600000000004</v>
      </c>
      <c r="H204" s="85"/>
      <c r="I204" s="61"/>
      <c r="J204" s="1"/>
      <c r="K204" s="1"/>
      <c r="L204" s="1"/>
      <c r="M204" s="1"/>
      <c r="N204" s="1"/>
    </row>
    <row r="205" spans="1:14" ht="15">
      <c r="A205" s="1"/>
      <c r="B205" s="91"/>
      <c r="C205" s="61" t="s">
        <v>162</v>
      </c>
      <c r="D205" s="61"/>
      <c r="E205" s="61"/>
      <c r="F205" s="70"/>
      <c r="G205" s="90">
        <f>N28</f>
        <v>-1370</v>
      </c>
      <c r="H205" s="85"/>
      <c r="I205" s="61"/>
      <c r="J205" s="1"/>
      <c r="K205" s="1"/>
      <c r="L205" s="1"/>
      <c r="M205" s="1"/>
      <c r="N205" s="1"/>
    </row>
    <row r="206" spans="1:14" ht="15">
      <c r="A206" s="1"/>
      <c r="B206" s="85"/>
      <c r="C206" s="61"/>
      <c r="D206" s="61"/>
      <c r="E206" s="61"/>
      <c r="F206" s="92"/>
      <c r="G206" s="89"/>
      <c r="H206" s="85"/>
      <c r="I206" s="61"/>
      <c r="J206" s="1"/>
      <c r="K206" s="1"/>
      <c r="L206" s="1"/>
      <c r="M206" s="1"/>
      <c r="N206" s="1"/>
    </row>
    <row r="207" spans="1:14" ht="15.75">
      <c r="A207" s="1"/>
      <c r="B207" s="73" t="s">
        <v>35</v>
      </c>
      <c r="C207" s="73"/>
      <c r="D207" s="73"/>
      <c r="E207" s="73"/>
      <c r="F207" s="75"/>
      <c r="G207" s="76">
        <f>SUM(G202:G205)</f>
        <v>6866.709999999999</v>
      </c>
      <c r="H207" s="85"/>
      <c r="I207" s="61"/>
      <c r="J207" s="1"/>
      <c r="K207" s="1"/>
      <c r="L207" s="1"/>
      <c r="M207" s="1"/>
      <c r="N207" s="1"/>
    </row>
    <row r="208" spans="1:14" ht="15.75">
      <c r="A208" s="1"/>
      <c r="B208" s="85"/>
      <c r="C208" s="85"/>
      <c r="D208" s="85"/>
      <c r="E208" s="85"/>
      <c r="F208" s="89"/>
      <c r="G208" s="93"/>
      <c r="H208" s="61"/>
      <c r="I208" s="61"/>
      <c r="J208" s="1"/>
      <c r="K208" s="1"/>
      <c r="L208" s="1"/>
      <c r="M208" s="1"/>
      <c r="N208" s="1"/>
    </row>
    <row r="209" spans="1:14" ht="16.5" thickBot="1">
      <c r="A209" s="1"/>
      <c r="B209" s="83"/>
      <c r="C209" s="84"/>
      <c r="D209" s="84"/>
      <c r="E209" s="83"/>
      <c r="F209" s="83"/>
      <c r="G209" s="84"/>
      <c r="H209" s="83"/>
      <c r="I209" s="83"/>
      <c r="J209" s="1"/>
      <c r="K209" s="1"/>
      <c r="L209" s="1"/>
      <c r="M209" s="1"/>
      <c r="N209" s="1"/>
    </row>
    <row r="210" spans="1:14" ht="15.75">
      <c r="A210" s="1"/>
      <c r="B210" s="85"/>
      <c r="C210" s="86"/>
      <c r="D210" s="86"/>
      <c r="E210" s="85"/>
      <c r="F210" s="85"/>
      <c r="G210" s="86"/>
      <c r="H210" s="85"/>
      <c r="I210" s="85"/>
      <c r="J210" s="1"/>
      <c r="K210" s="1"/>
      <c r="L210" s="1"/>
      <c r="M210" s="1"/>
      <c r="N210" s="1"/>
    </row>
    <row r="211" spans="1:14" ht="15">
      <c r="A211" s="1"/>
      <c r="B211" s="1"/>
      <c r="C211" s="1"/>
      <c r="D211" s="1"/>
      <c r="E211" s="1"/>
      <c r="F211" s="1"/>
      <c r="G211" s="1"/>
      <c r="H211" s="61"/>
      <c r="I211" s="61"/>
      <c r="J211" s="1"/>
      <c r="K211" s="1"/>
      <c r="L211" s="1"/>
      <c r="M211" s="1"/>
      <c r="N211" s="1"/>
    </row>
    <row r="212" spans="1:14" ht="15">
      <c r="A212" s="1"/>
      <c r="B212" s="87" t="s">
        <v>163</v>
      </c>
      <c r="C212" s="61"/>
      <c r="D212" s="61"/>
      <c r="E212" s="88"/>
      <c r="F212" s="88"/>
      <c r="G212" s="61"/>
      <c r="H212" s="61"/>
      <c r="I212" s="61"/>
      <c r="J212" s="1"/>
      <c r="K212" s="1"/>
      <c r="L212" s="1"/>
      <c r="M212" s="1"/>
      <c r="N212" s="1"/>
    </row>
    <row r="213" spans="1:14" ht="15">
      <c r="A213" s="1"/>
      <c r="B213" s="61"/>
      <c r="C213" s="61"/>
      <c r="D213" s="61"/>
      <c r="E213" s="61"/>
      <c r="F213" s="61"/>
      <c r="G213" s="61"/>
      <c r="H213" s="61"/>
      <c r="I213" s="61"/>
      <c r="J213" s="1"/>
      <c r="K213" s="1"/>
      <c r="L213" s="1"/>
      <c r="M213" s="1"/>
      <c r="N213" s="1"/>
    </row>
    <row r="214" spans="1:14" ht="15.75">
      <c r="A214" s="1"/>
      <c r="B214" s="73" t="s">
        <v>164</v>
      </c>
      <c r="C214" s="73"/>
      <c r="D214" s="73"/>
      <c r="E214" s="73"/>
      <c r="F214" s="75"/>
      <c r="G214" s="76">
        <f>K48</f>
        <v>15003</v>
      </c>
      <c r="H214" s="1"/>
      <c r="I214" s="1"/>
      <c r="J214" s="1"/>
      <c r="K214" s="1"/>
      <c r="L214" s="1"/>
      <c r="M214" s="1"/>
      <c r="N214" s="1"/>
    </row>
    <row r="215" spans="1:14" ht="15">
      <c r="A215" s="1"/>
      <c r="B215" s="85"/>
      <c r="C215" s="60"/>
      <c r="D215" s="60"/>
      <c r="E215" s="61"/>
      <c r="F215" s="89"/>
      <c r="G215" s="90"/>
      <c r="H215" s="1"/>
      <c r="I215" s="1"/>
      <c r="J215" s="1"/>
      <c r="K215" s="1"/>
      <c r="L215" s="1"/>
      <c r="M215" s="1"/>
      <c r="N215" s="1"/>
    </row>
    <row r="216" spans="1:14" ht="15">
      <c r="A216" s="1"/>
      <c r="B216" s="91"/>
      <c r="C216" s="61" t="s">
        <v>165</v>
      </c>
      <c r="D216" s="61"/>
      <c r="E216" s="61"/>
      <c r="F216" s="70"/>
      <c r="G216" s="90">
        <f>(L48)</f>
        <v>3298</v>
      </c>
      <c r="H216" s="1"/>
      <c r="I216" s="1"/>
      <c r="J216" s="1"/>
      <c r="K216" s="1"/>
      <c r="L216" s="1"/>
      <c r="M216" s="1"/>
      <c r="N216" s="1"/>
    </row>
    <row r="217" spans="1:14" ht="15">
      <c r="A217" s="1"/>
      <c r="B217" s="91"/>
      <c r="C217" s="61" t="s">
        <v>166</v>
      </c>
      <c r="D217" s="61"/>
      <c r="E217" s="61"/>
      <c r="F217" s="70"/>
      <c r="G217" s="90">
        <f>-(M48)</f>
        <v>-1928</v>
      </c>
      <c r="H217" s="1"/>
      <c r="I217" s="1"/>
      <c r="J217" s="1"/>
      <c r="K217" s="1"/>
      <c r="L217" s="1"/>
      <c r="M217" s="1"/>
      <c r="N217" s="1"/>
    </row>
    <row r="218" spans="1:14" ht="15">
      <c r="A218" s="1"/>
      <c r="B218" s="85"/>
      <c r="C218" s="61"/>
      <c r="D218" s="61"/>
      <c r="E218" s="61"/>
      <c r="F218" s="92"/>
      <c r="G218" s="89"/>
      <c r="H218" s="1"/>
      <c r="I218" s="1"/>
      <c r="J218" s="1"/>
      <c r="K218" s="1"/>
      <c r="L218" s="1"/>
      <c r="M218" s="1"/>
      <c r="N218" s="1"/>
    </row>
    <row r="219" spans="1:14" ht="15.75">
      <c r="A219" s="1"/>
      <c r="B219" s="73" t="s">
        <v>167</v>
      </c>
      <c r="C219" s="73"/>
      <c r="D219" s="73"/>
      <c r="E219" s="73"/>
      <c r="F219" s="75"/>
      <c r="G219" s="76">
        <f>SUM(G214:G217)</f>
        <v>16373</v>
      </c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39" t="s">
        <v>377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2" t="s">
        <v>378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" t="s">
        <v>379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5.75">
      <c r="A225" s="1"/>
      <c r="B225" s="2" t="s">
        <v>380</v>
      </c>
      <c r="C225" s="61"/>
      <c r="D225" s="61"/>
      <c r="E225" s="61"/>
      <c r="F225" s="70"/>
      <c r="G225" s="95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2" t="s">
        <v>381</v>
      </c>
      <c r="C226" s="2" t="s">
        <v>382</v>
      </c>
      <c r="D226" s="2"/>
      <c r="E226" s="2"/>
      <c r="F226" s="2"/>
      <c r="G226" s="15">
        <v>205</v>
      </c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2" t="s">
        <v>383</v>
      </c>
      <c r="C227" s="2" t="s">
        <v>384</v>
      </c>
      <c r="D227" s="2"/>
      <c r="E227" s="2"/>
      <c r="F227" s="2"/>
      <c r="G227" s="15">
        <v>30</v>
      </c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"/>
      <c r="C228" s="2" t="s">
        <v>385</v>
      </c>
      <c r="D228" s="2"/>
      <c r="E228" s="2"/>
      <c r="F228" s="2"/>
      <c r="G228" s="15">
        <v>188</v>
      </c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" t="s">
        <v>386</v>
      </c>
      <c r="C229" s="2" t="s">
        <v>387</v>
      </c>
      <c r="D229" s="2"/>
      <c r="E229" s="2"/>
      <c r="F229" s="2"/>
      <c r="G229" s="15">
        <v>505</v>
      </c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" t="s">
        <v>388</v>
      </c>
      <c r="C230" s="2" t="s">
        <v>389</v>
      </c>
      <c r="D230" s="2"/>
      <c r="E230" s="2"/>
      <c r="F230" s="2"/>
      <c r="G230" s="15">
        <v>310</v>
      </c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2"/>
      <c r="C231" s="2" t="s">
        <v>390</v>
      </c>
      <c r="D231" s="2"/>
      <c r="E231" s="2"/>
      <c r="F231" s="2"/>
      <c r="G231" s="15">
        <v>100</v>
      </c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2"/>
      <c r="C232" s="2" t="s">
        <v>391</v>
      </c>
      <c r="D232" s="2"/>
      <c r="E232" s="2"/>
      <c r="F232" s="2"/>
      <c r="G232" s="15">
        <v>1258</v>
      </c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2"/>
      <c r="C233" s="2" t="s">
        <v>392</v>
      </c>
      <c r="D233" s="2"/>
      <c r="E233" s="2"/>
      <c r="F233" s="2"/>
      <c r="G233" s="15">
        <v>127</v>
      </c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2" t="s">
        <v>393</v>
      </c>
      <c r="D234" s="1"/>
      <c r="E234" s="1"/>
      <c r="F234" s="1"/>
      <c r="G234" s="124">
        <v>255</v>
      </c>
      <c r="H234" s="1"/>
      <c r="I234" s="1"/>
      <c r="J234" s="1"/>
      <c r="K234" s="1"/>
      <c r="L234" s="1"/>
      <c r="M234" s="1"/>
      <c r="N234" s="1"/>
    </row>
    <row r="235" spans="1:14" ht="15">
      <c r="A235" s="1"/>
      <c r="B235" s="132" t="s">
        <v>394</v>
      </c>
      <c r="C235" s="37"/>
      <c r="D235" s="37"/>
      <c r="E235" s="37"/>
      <c r="F235" s="37"/>
      <c r="G235" s="133">
        <f>SUM(G226:G234)</f>
        <v>2978</v>
      </c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39" t="s">
        <v>395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 t="s">
        <v>404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 t="s">
        <v>396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39" t="s">
        <v>397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 t="s">
        <v>398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 t="s">
        <v>405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 t="s">
        <v>400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 t="s">
        <v>401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</sheetData>
  <printOptions/>
  <pageMargins left="0.75" right="0.75" top="1" bottom="1" header="0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4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6.140625" style="0" customWidth="1"/>
    <col min="3" max="3" width="5.57421875" style="0" customWidth="1"/>
    <col min="4" max="4" width="4.421875" style="0" customWidth="1"/>
    <col min="5" max="5" width="8.8515625" style="0" customWidth="1"/>
    <col min="6" max="6" width="9.8515625" style="0" customWidth="1"/>
    <col min="8" max="8" width="10.140625" style="0" customWidth="1"/>
    <col min="9" max="9" width="5.00390625" style="0" customWidth="1"/>
    <col min="10" max="10" width="14.7109375" style="0" customWidth="1"/>
  </cols>
  <sheetData>
    <row r="1" spans="1:14" ht="18">
      <c r="A1" s="1"/>
      <c r="B1" s="1"/>
      <c r="C1" s="1"/>
      <c r="D1" s="1"/>
      <c r="E1" s="2"/>
      <c r="F1" s="2"/>
      <c r="G1" s="3" t="s">
        <v>406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283</v>
      </c>
      <c r="C3" s="4"/>
      <c r="D3" s="4"/>
      <c r="E3" s="2"/>
      <c r="F3" s="1"/>
      <c r="G3" s="2"/>
      <c r="H3" s="2"/>
      <c r="I3" s="5"/>
      <c r="J3" s="4" t="s">
        <v>2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3</v>
      </c>
      <c r="C5" s="6"/>
      <c r="D5" s="6"/>
      <c r="E5" s="2"/>
      <c r="F5" s="2"/>
      <c r="G5" s="2"/>
      <c r="H5" s="2"/>
      <c r="I5" s="5"/>
      <c r="J5" s="7" t="s">
        <v>4</v>
      </c>
      <c r="K5" s="8"/>
      <c r="L5" s="8"/>
      <c r="M5" s="8"/>
      <c r="N5" s="25">
        <f>Jun!N30</f>
        <v>6866.709999999999</v>
      </c>
    </row>
    <row r="6" spans="1:14" ht="14.25">
      <c r="A6" s="1"/>
      <c r="B6" s="9"/>
      <c r="C6" s="9"/>
      <c r="D6" s="9"/>
      <c r="E6" s="2"/>
      <c r="F6" s="2"/>
      <c r="G6" s="2"/>
      <c r="H6" s="2"/>
      <c r="I6" s="5"/>
      <c r="J6" s="2"/>
      <c r="K6" s="2"/>
      <c r="L6" s="2"/>
      <c r="M6" s="2"/>
      <c r="N6" s="10"/>
    </row>
    <row r="7" spans="1:14" ht="12.75">
      <c r="A7" s="1"/>
      <c r="B7" s="11" t="s">
        <v>5</v>
      </c>
      <c r="C7" s="11"/>
      <c r="D7" s="11"/>
      <c r="E7" s="1"/>
      <c r="F7" s="12"/>
      <c r="G7" s="1"/>
      <c r="H7" s="1"/>
      <c r="I7" s="13"/>
      <c r="J7" s="14"/>
      <c r="K7" s="2" t="s">
        <v>6</v>
      </c>
      <c r="L7" s="2"/>
      <c r="M7" s="1"/>
      <c r="N7" s="15">
        <f>G81</f>
        <v>876.3900000000003</v>
      </c>
    </row>
    <row r="8" spans="1:14" ht="12.75">
      <c r="A8" s="1"/>
      <c r="B8" s="11"/>
      <c r="C8" s="104" t="s">
        <v>183</v>
      </c>
      <c r="D8" s="104" t="s">
        <v>184</v>
      </c>
      <c r="E8" s="1"/>
      <c r="F8" s="12"/>
      <c r="G8" s="1"/>
      <c r="H8" s="1"/>
      <c r="I8" s="13"/>
      <c r="J8" s="14"/>
      <c r="K8" s="2"/>
      <c r="L8" s="2"/>
      <c r="M8" s="1"/>
      <c r="N8" s="15"/>
    </row>
    <row r="9" spans="1:14" ht="12.75">
      <c r="A9" s="105"/>
      <c r="B9" s="16" t="s">
        <v>168</v>
      </c>
      <c r="C9" s="106">
        <v>11</v>
      </c>
      <c r="D9" s="106">
        <v>42</v>
      </c>
      <c r="E9" s="12">
        <v>420</v>
      </c>
      <c r="F9" s="127" t="s">
        <v>328</v>
      </c>
      <c r="G9" s="1"/>
      <c r="H9" s="1"/>
      <c r="I9" s="13"/>
      <c r="J9" s="18"/>
      <c r="K9" s="2" t="s">
        <v>10</v>
      </c>
      <c r="L9" s="2"/>
      <c r="M9" s="1"/>
      <c r="N9" s="15"/>
    </row>
    <row r="10" spans="1:14" ht="12.75">
      <c r="A10" s="105"/>
      <c r="B10" s="16" t="s">
        <v>169</v>
      </c>
      <c r="C10" s="106">
        <v>11</v>
      </c>
      <c r="D10" s="106">
        <v>42</v>
      </c>
      <c r="E10" s="12">
        <f>(C10*D10)</f>
        <v>462</v>
      </c>
      <c r="F10" s="128"/>
      <c r="G10" s="1"/>
      <c r="H10" s="1"/>
      <c r="I10" s="13"/>
      <c r="J10" s="18"/>
      <c r="K10" s="1" t="s">
        <v>12</v>
      </c>
      <c r="L10" s="1"/>
      <c r="M10" s="1"/>
      <c r="N10" s="15"/>
    </row>
    <row r="11" spans="1:14" ht="12.75">
      <c r="A11" s="105"/>
      <c r="B11" s="16" t="s">
        <v>170</v>
      </c>
      <c r="C11" s="106">
        <v>9</v>
      </c>
      <c r="D11" s="106">
        <v>42</v>
      </c>
      <c r="E11" s="12">
        <f aca="true" t="shared" si="0" ref="E11:E19">C11*D11</f>
        <v>378</v>
      </c>
      <c r="F11" s="129"/>
      <c r="G11" s="1"/>
      <c r="H11" s="1"/>
      <c r="I11" s="13"/>
      <c r="J11" s="2"/>
      <c r="K11" s="2" t="s">
        <v>14</v>
      </c>
      <c r="L11" s="1"/>
      <c r="M11" s="22">
        <v>-150</v>
      </c>
      <c r="N11" s="15"/>
    </row>
    <row r="12" spans="1:14" ht="12.75">
      <c r="A12" s="105"/>
      <c r="B12" s="16" t="s">
        <v>171</v>
      </c>
      <c r="C12" s="106">
        <v>6</v>
      </c>
      <c r="D12" s="106">
        <v>42</v>
      </c>
      <c r="E12" s="12">
        <f t="shared" si="0"/>
        <v>252</v>
      </c>
      <c r="F12" s="129"/>
      <c r="G12" s="1"/>
      <c r="H12" s="1"/>
      <c r="I12" s="13"/>
      <c r="J12" s="2"/>
      <c r="K12" s="2" t="s">
        <v>16</v>
      </c>
      <c r="L12" s="1"/>
      <c r="M12" s="22">
        <v>-100</v>
      </c>
      <c r="N12" s="1"/>
    </row>
    <row r="13" spans="1:14" ht="12.75">
      <c r="A13" s="105"/>
      <c r="B13" s="16" t="s">
        <v>172</v>
      </c>
      <c r="C13" s="106">
        <v>10</v>
      </c>
      <c r="D13" s="106">
        <v>42</v>
      </c>
      <c r="E13" s="12">
        <f t="shared" si="0"/>
        <v>420</v>
      </c>
      <c r="F13" s="128"/>
      <c r="G13" s="1"/>
      <c r="H13" s="1"/>
      <c r="I13" s="13"/>
      <c r="J13" s="2"/>
      <c r="K13" s="2" t="s">
        <v>18</v>
      </c>
      <c r="L13" s="1"/>
      <c r="M13" s="22">
        <v>-40</v>
      </c>
      <c r="N13" s="2"/>
    </row>
    <row r="14" spans="1:14" ht="12.75">
      <c r="A14" s="105"/>
      <c r="B14" s="16" t="s">
        <v>173</v>
      </c>
      <c r="C14" s="106">
        <v>9</v>
      </c>
      <c r="D14" s="106">
        <v>44</v>
      </c>
      <c r="E14" s="12">
        <f t="shared" si="0"/>
        <v>396</v>
      </c>
      <c r="F14" s="130"/>
      <c r="G14" s="1"/>
      <c r="H14" s="1"/>
      <c r="I14" s="13"/>
      <c r="J14" s="1"/>
      <c r="K14" s="2" t="s">
        <v>20</v>
      </c>
      <c r="L14" s="2"/>
      <c r="M14" s="22">
        <v>0</v>
      </c>
      <c r="N14" s="2"/>
    </row>
    <row r="15" spans="1:14" ht="12.75">
      <c r="A15" s="105"/>
      <c r="B15" s="16" t="s">
        <v>174</v>
      </c>
      <c r="C15" s="106">
        <v>10</v>
      </c>
      <c r="D15" s="106">
        <v>45</v>
      </c>
      <c r="E15" s="12">
        <f t="shared" si="0"/>
        <v>450</v>
      </c>
      <c r="F15" s="130"/>
      <c r="G15" s="1"/>
      <c r="H15" s="1"/>
      <c r="I15" s="13"/>
      <c r="J15" s="14"/>
      <c r="K15" s="2" t="s">
        <v>22</v>
      </c>
      <c r="L15" s="2"/>
      <c r="M15" s="22">
        <v>0</v>
      </c>
      <c r="N15" s="2"/>
    </row>
    <row r="16" spans="1:14" ht="12.75">
      <c r="A16" s="105"/>
      <c r="B16" s="16" t="s">
        <v>175</v>
      </c>
      <c r="C16" s="106">
        <v>20</v>
      </c>
      <c r="D16" s="106">
        <v>42</v>
      </c>
      <c r="E16" s="12">
        <v>840</v>
      </c>
      <c r="F16" s="21" t="s">
        <v>329</v>
      </c>
      <c r="G16" s="1"/>
      <c r="H16" s="1"/>
      <c r="I16" s="13"/>
      <c r="J16" s="2"/>
      <c r="K16" s="2" t="s">
        <v>454</v>
      </c>
      <c r="L16" s="1"/>
      <c r="M16" s="22">
        <v>-1410</v>
      </c>
      <c r="N16" s="2"/>
    </row>
    <row r="17" spans="1:14" ht="12.75">
      <c r="A17" s="105"/>
      <c r="B17" s="16" t="s">
        <v>176</v>
      </c>
      <c r="C17" s="106">
        <v>14</v>
      </c>
      <c r="D17" s="106">
        <v>42</v>
      </c>
      <c r="E17" s="12">
        <f t="shared" si="0"/>
        <v>588</v>
      </c>
      <c r="F17" s="130"/>
      <c r="G17" s="1"/>
      <c r="H17" s="1"/>
      <c r="I17" s="13"/>
      <c r="J17" s="2"/>
      <c r="K17" s="2" t="s">
        <v>455</v>
      </c>
      <c r="M17" s="22">
        <v>-30</v>
      </c>
      <c r="N17" s="2"/>
    </row>
    <row r="18" spans="1:14" ht="12.75">
      <c r="A18" s="105"/>
      <c r="B18" s="16" t="s">
        <v>177</v>
      </c>
      <c r="C18" s="106">
        <v>10</v>
      </c>
      <c r="D18" s="106">
        <v>42</v>
      </c>
      <c r="E18" s="12">
        <v>440</v>
      </c>
      <c r="F18" s="128"/>
      <c r="G18" s="1"/>
      <c r="H18" s="1"/>
      <c r="I18" s="13"/>
      <c r="J18" s="2"/>
      <c r="M18" s="15">
        <f>SUM(M11:M17)</f>
        <v>-1730</v>
      </c>
      <c r="N18" s="1"/>
    </row>
    <row r="19" spans="1:14" ht="12.75">
      <c r="A19" s="105"/>
      <c r="B19" s="16" t="s">
        <v>178</v>
      </c>
      <c r="C19" s="106">
        <v>18</v>
      </c>
      <c r="D19" s="106">
        <v>42</v>
      </c>
      <c r="E19" s="12">
        <f t="shared" si="0"/>
        <v>756</v>
      </c>
      <c r="F19" s="130"/>
      <c r="G19" s="1"/>
      <c r="H19" s="1"/>
      <c r="I19" s="13"/>
      <c r="J19" s="2"/>
      <c r="K19" s="2" t="s">
        <v>26</v>
      </c>
      <c r="L19" s="1"/>
      <c r="M19" s="2"/>
      <c r="N19" s="1"/>
    </row>
    <row r="20" spans="1:14" ht="12.75">
      <c r="A20" s="105"/>
      <c r="B20" s="108" t="s">
        <v>187</v>
      </c>
      <c r="C20" s="23">
        <f>SUM(C9:C19)</f>
        <v>128</v>
      </c>
      <c r="D20" s="23"/>
      <c r="E20" s="24"/>
      <c r="F20" s="25">
        <f>SUM(E9:E19)</f>
        <v>5402</v>
      </c>
      <c r="G20" s="1"/>
      <c r="H20" s="1"/>
      <c r="I20" s="13"/>
      <c r="J20" s="2"/>
      <c r="K20" s="2" t="s">
        <v>14</v>
      </c>
      <c r="L20" s="1"/>
      <c r="M20" s="15">
        <v>0</v>
      </c>
      <c r="N20" s="1"/>
    </row>
    <row r="21" spans="1:14" ht="12.75">
      <c r="A21" s="1"/>
      <c r="B21" s="26"/>
      <c r="C21" s="26"/>
      <c r="D21" s="26"/>
      <c r="E21" s="27"/>
      <c r="F21" s="28"/>
      <c r="G21" s="1"/>
      <c r="H21" s="1"/>
      <c r="I21" s="13"/>
      <c r="J21" s="2"/>
      <c r="K21" s="2" t="s">
        <v>16</v>
      </c>
      <c r="L21" s="1"/>
      <c r="M21" s="15">
        <v>0</v>
      </c>
      <c r="N21" s="1"/>
    </row>
    <row r="22" spans="1:14" ht="12.75">
      <c r="A22" s="1"/>
      <c r="B22" s="11" t="s">
        <v>27</v>
      </c>
      <c r="C22" s="11"/>
      <c r="D22" s="11"/>
      <c r="E22" s="1"/>
      <c r="F22" s="12"/>
      <c r="G22" s="1"/>
      <c r="H22" s="1"/>
      <c r="I22" s="13"/>
      <c r="J22" s="2"/>
      <c r="K22" s="2" t="s">
        <v>18</v>
      </c>
      <c r="L22" s="1"/>
      <c r="M22" s="15">
        <v>0</v>
      </c>
      <c r="N22" s="1"/>
    </row>
    <row r="23" spans="1:14" ht="12.75">
      <c r="A23" s="1"/>
      <c r="B23" s="16"/>
      <c r="C23" s="16"/>
      <c r="D23" s="16"/>
      <c r="E23" s="12"/>
      <c r="F23" s="27"/>
      <c r="G23" s="1"/>
      <c r="H23" s="1"/>
      <c r="I23" s="13"/>
      <c r="J23" s="1"/>
      <c r="K23" s="2" t="s">
        <v>20</v>
      </c>
      <c r="L23" s="1"/>
      <c r="M23" s="15">
        <v>0</v>
      </c>
      <c r="N23" s="1"/>
    </row>
    <row r="24" spans="1:14" ht="12.75">
      <c r="A24" s="1"/>
      <c r="B24" s="16"/>
      <c r="C24" s="16"/>
      <c r="D24" s="16"/>
      <c r="E24" s="12"/>
      <c r="F24" s="1"/>
      <c r="G24" s="1"/>
      <c r="H24" s="1"/>
      <c r="I24" s="13"/>
      <c r="J24" s="1"/>
      <c r="K24" s="2" t="s">
        <v>22</v>
      </c>
      <c r="L24" s="1"/>
      <c r="M24" s="15">
        <v>0</v>
      </c>
      <c r="N24" s="1"/>
    </row>
    <row r="25" spans="1:14" ht="12.75">
      <c r="A25" s="1"/>
      <c r="B25" s="1"/>
      <c r="C25" s="23" t="s">
        <v>29</v>
      </c>
      <c r="D25" s="23"/>
      <c r="E25" s="24"/>
      <c r="F25" s="25">
        <f>SUM(F23:F23)</f>
        <v>0</v>
      </c>
      <c r="G25" s="1"/>
      <c r="H25" s="1"/>
      <c r="I25" s="13"/>
      <c r="J25" s="1"/>
      <c r="K25" s="2" t="s">
        <v>454</v>
      </c>
      <c r="M25" s="15">
        <v>897</v>
      </c>
      <c r="N25" s="1"/>
    </row>
    <row r="26" spans="1:14" ht="12.75">
      <c r="A26" s="1"/>
      <c r="B26" s="26"/>
      <c r="C26" s="26"/>
      <c r="D26" s="26"/>
      <c r="E26" s="1"/>
      <c r="F26" s="27"/>
      <c r="G26" s="1"/>
      <c r="H26" s="1"/>
      <c r="I26" s="13"/>
      <c r="J26" s="1"/>
      <c r="K26" s="2" t="s">
        <v>455</v>
      </c>
      <c r="N26" s="1"/>
    </row>
    <row r="27" spans="1:14" ht="12.75">
      <c r="A27" s="1"/>
      <c r="B27" s="30" t="s">
        <v>31</v>
      </c>
      <c r="C27" s="30"/>
      <c r="D27" s="30"/>
      <c r="E27" s="24"/>
      <c r="F27" s="31">
        <f>F20+F25</f>
        <v>5402</v>
      </c>
      <c r="G27" s="1"/>
      <c r="H27" s="1"/>
      <c r="I27" s="13"/>
      <c r="J27" s="1"/>
      <c r="K27" s="1"/>
      <c r="L27" s="1"/>
      <c r="M27" s="12">
        <f>SUM(M20:M25)</f>
        <v>897</v>
      </c>
      <c r="N27" s="1"/>
    </row>
    <row r="28" spans="1:14" ht="12.75">
      <c r="A28" s="1"/>
      <c r="B28" s="32"/>
      <c r="C28" s="32"/>
      <c r="D28" s="32"/>
      <c r="E28" s="33"/>
      <c r="F28" s="33"/>
      <c r="G28" s="1"/>
      <c r="H28" s="1"/>
      <c r="I28" s="13"/>
      <c r="J28" s="1"/>
      <c r="K28" s="1" t="s">
        <v>32</v>
      </c>
      <c r="L28" s="1"/>
      <c r="M28" s="1"/>
      <c r="N28" s="12">
        <f>M18+M27</f>
        <v>-833</v>
      </c>
    </row>
    <row r="29" spans="1:14" ht="15">
      <c r="A29" s="1"/>
      <c r="B29" s="34" t="s">
        <v>33</v>
      </c>
      <c r="C29" s="34"/>
      <c r="D29" s="34"/>
      <c r="E29" s="33"/>
      <c r="F29" s="1"/>
      <c r="G29" s="1"/>
      <c r="H29" s="1"/>
      <c r="I29" s="13"/>
      <c r="J29" s="2"/>
      <c r="K29" s="1"/>
      <c r="L29" s="1"/>
      <c r="M29" s="1"/>
      <c r="N29" s="12"/>
    </row>
    <row r="30" spans="1:14" ht="12.75">
      <c r="A30" s="1"/>
      <c r="B30" s="16" t="s">
        <v>407</v>
      </c>
      <c r="C30" s="16"/>
      <c r="D30" s="16"/>
      <c r="E30" s="12"/>
      <c r="F30" s="27">
        <v>10</v>
      </c>
      <c r="G30" s="35"/>
      <c r="H30" s="1"/>
      <c r="I30" s="13"/>
      <c r="J30" s="7" t="s">
        <v>35</v>
      </c>
      <c r="K30" s="8"/>
      <c r="L30" s="8"/>
      <c r="M30" s="8"/>
      <c r="N30" s="25">
        <f>N5+N7+N28</f>
        <v>6910.099999999999</v>
      </c>
    </row>
    <row r="31" spans="1:14" ht="12.75">
      <c r="A31" s="1"/>
      <c r="B31" s="16" t="s">
        <v>459</v>
      </c>
      <c r="C31" s="16"/>
      <c r="D31" s="16"/>
      <c r="E31" s="12"/>
      <c r="F31" s="27">
        <v>1400</v>
      </c>
      <c r="G31" s="35"/>
      <c r="H31" s="1"/>
      <c r="I31" s="13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2"/>
      <c r="G32" s="35"/>
      <c r="H32" s="1"/>
      <c r="I32" s="36"/>
      <c r="J32" s="37"/>
      <c r="K32" s="37"/>
      <c r="L32" s="37"/>
      <c r="M32" s="37"/>
      <c r="N32" s="37"/>
    </row>
    <row r="33" spans="1:14" ht="12.75">
      <c r="A33" s="1"/>
      <c r="B33" s="30" t="s">
        <v>36</v>
      </c>
      <c r="C33" s="30"/>
      <c r="D33" s="30"/>
      <c r="E33" s="24"/>
      <c r="F33" s="31">
        <f>SUM(F30:F32)</f>
        <v>1410</v>
      </c>
      <c r="G33" s="35"/>
      <c r="H33" s="1"/>
      <c r="I33" s="13"/>
      <c r="J33" s="1"/>
      <c r="K33" s="1"/>
      <c r="L33" s="1"/>
      <c r="M33" s="1"/>
      <c r="N33" s="1"/>
    </row>
    <row r="34" spans="1:14" ht="12.75">
      <c r="A34" s="1"/>
      <c r="B34" s="38"/>
      <c r="C34" s="38"/>
      <c r="D34" s="38"/>
      <c r="E34" s="33"/>
      <c r="F34" s="35"/>
      <c r="G34" s="1"/>
      <c r="H34" s="1"/>
      <c r="I34" s="13"/>
      <c r="J34" s="1"/>
      <c r="K34" s="1"/>
      <c r="L34" s="1"/>
      <c r="M34" s="1"/>
      <c r="N34" s="1"/>
    </row>
    <row r="35" spans="1:14" ht="15">
      <c r="A35" s="1"/>
      <c r="B35" s="30" t="s">
        <v>37</v>
      </c>
      <c r="C35" s="30"/>
      <c r="D35" s="30"/>
      <c r="E35" s="24"/>
      <c r="F35" s="31"/>
      <c r="G35" s="31">
        <f>F27+F33</f>
        <v>6812</v>
      </c>
      <c r="H35" s="1"/>
      <c r="I35" s="13"/>
      <c r="J35" s="4" t="s">
        <v>38</v>
      </c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3"/>
      <c r="J36" s="39"/>
      <c r="K36" s="1"/>
      <c r="L36" s="1"/>
      <c r="M36" s="1"/>
      <c r="N36" s="1"/>
    </row>
    <row r="37" spans="1:14" ht="15">
      <c r="A37" s="1"/>
      <c r="B37" s="6" t="s">
        <v>39</v>
      </c>
      <c r="C37" s="6"/>
      <c r="D37" s="6"/>
      <c r="E37" s="26"/>
      <c r="F37" s="33"/>
      <c r="G37" s="27"/>
      <c r="H37" s="1"/>
      <c r="I37" s="13"/>
      <c r="J37" s="1" t="s">
        <v>40</v>
      </c>
      <c r="K37" s="40" t="s">
        <v>41</v>
      </c>
      <c r="L37" s="41" t="s">
        <v>179</v>
      </c>
      <c r="M37" s="41" t="s">
        <v>180</v>
      </c>
      <c r="N37" s="40" t="s">
        <v>42</v>
      </c>
    </row>
    <row r="38" spans="1:14" ht="12.75">
      <c r="A38" s="1"/>
      <c r="B38" s="1"/>
      <c r="C38" s="1"/>
      <c r="D38" s="1"/>
      <c r="E38" s="1"/>
      <c r="F38" s="1"/>
      <c r="G38" s="1"/>
      <c r="H38" s="1"/>
      <c r="I38" s="13"/>
      <c r="J38" s="42" t="s">
        <v>44</v>
      </c>
      <c r="K38" s="43">
        <v>3810</v>
      </c>
      <c r="L38" s="43">
        <v>150</v>
      </c>
      <c r="M38" s="43">
        <v>0</v>
      </c>
      <c r="N38" s="44">
        <f>K38+L38-M38</f>
        <v>3960</v>
      </c>
    </row>
    <row r="39" spans="1:14" ht="12.75">
      <c r="A39" s="1"/>
      <c r="B39" s="11" t="s">
        <v>43</v>
      </c>
      <c r="C39" s="11"/>
      <c r="D39" s="11"/>
      <c r="E39" s="12"/>
      <c r="F39" s="1"/>
      <c r="G39" s="1"/>
      <c r="H39" s="1"/>
      <c r="I39" s="13"/>
      <c r="J39" s="13" t="s">
        <v>46</v>
      </c>
      <c r="K39" s="43">
        <v>1240</v>
      </c>
      <c r="L39" s="43">
        <v>100</v>
      </c>
      <c r="M39" s="43">
        <f>Q39*-1</f>
        <v>0</v>
      </c>
      <c r="N39" s="46">
        <f>K39+L39-M39</f>
        <v>1340</v>
      </c>
    </row>
    <row r="40" spans="1:14" ht="12.75">
      <c r="A40" s="1"/>
      <c r="B40" s="45" t="s">
        <v>256</v>
      </c>
      <c r="C40" s="16"/>
      <c r="D40" s="16"/>
      <c r="E40" s="15">
        <v>660</v>
      </c>
      <c r="F40" s="1"/>
      <c r="G40" s="1"/>
      <c r="H40" s="1"/>
      <c r="I40" s="13"/>
      <c r="J40" s="13" t="s">
        <v>48</v>
      </c>
      <c r="K40" s="43">
        <v>1040</v>
      </c>
      <c r="L40" s="43">
        <v>40</v>
      </c>
      <c r="M40" s="43">
        <f>Q40*-1</f>
        <v>0</v>
      </c>
      <c r="N40" s="46">
        <f>K40+L40-M40</f>
        <v>1080</v>
      </c>
    </row>
    <row r="41" spans="1:14" ht="12.75">
      <c r="A41" s="1"/>
      <c r="B41" s="16" t="s">
        <v>188</v>
      </c>
      <c r="C41" s="16"/>
      <c r="D41" s="16"/>
      <c r="E41" s="15">
        <v>660</v>
      </c>
      <c r="F41" s="1"/>
      <c r="G41" s="1"/>
      <c r="H41" s="1"/>
      <c r="I41" s="13"/>
      <c r="J41" s="5" t="s">
        <v>50</v>
      </c>
      <c r="K41" s="47">
        <v>500</v>
      </c>
      <c r="L41" s="43">
        <v>0</v>
      </c>
      <c r="M41" s="43">
        <f>Q41*-1</f>
        <v>0</v>
      </c>
      <c r="N41" s="46">
        <v>500</v>
      </c>
    </row>
    <row r="42" spans="1:14" ht="12.75">
      <c r="A42" s="1"/>
      <c r="B42" s="16" t="s">
        <v>189</v>
      </c>
      <c r="C42" s="16"/>
      <c r="D42" s="16"/>
      <c r="E42" s="15">
        <v>660</v>
      </c>
      <c r="F42" s="1"/>
      <c r="G42" s="1"/>
      <c r="H42" s="1"/>
      <c r="I42" s="13"/>
      <c r="J42" s="5" t="s">
        <v>52</v>
      </c>
      <c r="K42" s="47">
        <v>6775</v>
      </c>
      <c r="L42" s="47">
        <v>0</v>
      </c>
      <c r="M42" s="47">
        <f>Q42*-1</f>
        <v>0</v>
      </c>
      <c r="N42" s="96">
        <f>K42+L42-M42</f>
        <v>6775</v>
      </c>
    </row>
    <row r="43" spans="1:14" ht="12.75">
      <c r="A43" s="1"/>
      <c r="B43" s="16" t="s">
        <v>190</v>
      </c>
      <c r="C43" s="16"/>
      <c r="D43" s="16"/>
      <c r="E43" s="15">
        <v>660</v>
      </c>
      <c r="F43" s="1"/>
      <c r="G43" s="1"/>
      <c r="H43" s="1"/>
      <c r="I43" s="13"/>
      <c r="J43" s="5" t="s">
        <v>337</v>
      </c>
      <c r="K43" s="47">
        <v>2978</v>
      </c>
      <c r="L43" s="47">
        <v>1410</v>
      </c>
      <c r="M43" s="47">
        <v>896.68</v>
      </c>
      <c r="N43" s="96">
        <f>K43+L43-M43</f>
        <v>3491.32</v>
      </c>
    </row>
    <row r="44" spans="1:14" ht="12.75">
      <c r="A44" s="1"/>
      <c r="B44" s="16" t="s">
        <v>191</v>
      </c>
      <c r="C44" s="16"/>
      <c r="D44" s="16"/>
      <c r="E44" s="15">
        <v>660</v>
      </c>
      <c r="F44" s="1"/>
      <c r="G44" s="1"/>
      <c r="H44" s="1"/>
      <c r="I44" s="13"/>
      <c r="J44" s="5" t="s">
        <v>338</v>
      </c>
      <c r="K44" s="47">
        <v>30</v>
      </c>
      <c r="L44" s="47">
        <v>30</v>
      </c>
      <c r="M44" s="47">
        <v>0</v>
      </c>
      <c r="N44" s="96">
        <f>K44+L44-M44</f>
        <v>60</v>
      </c>
    </row>
    <row r="45" spans="1:14" ht="12.75">
      <c r="A45" s="1"/>
      <c r="B45" s="1"/>
      <c r="C45" s="16"/>
      <c r="D45" s="16"/>
      <c r="E45" s="15"/>
      <c r="F45" s="1"/>
      <c r="G45" s="1"/>
      <c r="H45" s="1"/>
      <c r="I45" s="13"/>
      <c r="J45" s="117" t="s">
        <v>54</v>
      </c>
      <c r="K45" s="98">
        <f>SUM(K38:K44)</f>
        <v>16373</v>
      </c>
      <c r="L45" s="98">
        <f>SUM(L38:L44)</f>
        <v>1730</v>
      </c>
      <c r="M45" s="98">
        <f>SUM(M38:M44)</f>
        <v>896.68</v>
      </c>
      <c r="N45" s="99">
        <f>SUM(N38:N44)</f>
        <v>17206.32</v>
      </c>
    </row>
    <row r="46" spans="1:14" ht="12.75">
      <c r="A46" s="1"/>
      <c r="B46" s="1"/>
      <c r="C46" s="23" t="s">
        <v>57</v>
      </c>
      <c r="D46" s="23"/>
      <c r="E46" s="24"/>
      <c r="F46" s="25">
        <f>SUM(E40:E44)</f>
        <v>3300</v>
      </c>
      <c r="G46" s="1"/>
      <c r="H46" s="1"/>
      <c r="I46" s="13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3"/>
      <c r="J47" s="16" t="s">
        <v>56</v>
      </c>
      <c r="K47" s="1"/>
      <c r="L47" s="1"/>
      <c r="M47" s="1"/>
      <c r="N47" s="1"/>
    </row>
    <row r="48" spans="1:14" ht="12.75">
      <c r="A48" s="1"/>
      <c r="B48" s="11" t="s">
        <v>60</v>
      </c>
      <c r="C48" s="11"/>
      <c r="D48" s="11"/>
      <c r="E48" s="12"/>
      <c r="F48" s="1"/>
      <c r="G48" s="1"/>
      <c r="H48" s="1"/>
      <c r="I48" s="13"/>
      <c r="J48" s="48" t="s">
        <v>193</v>
      </c>
      <c r="K48" s="1"/>
      <c r="L48" s="1"/>
      <c r="M48" s="1"/>
      <c r="N48" s="1"/>
    </row>
    <row r="49" spans="1:14" ht="12.75">
      <c r="A49" s="1"/>
      <c r="B49" s="2" t="s">
        <v>62</v>
      </c>
      <c r="C49" s="2"/>
      <c r="D49" s="2"/>
      <c r="E49" s="12">
        <f>E117</f>
        <v>344.05</v>
      </c>
      <c r="F49" s="1"/>
      <c r="G49" s="1"/>
      <c r="H49" s="1"/>
      <c r="I49" s="13"/>
      <c r="J49" s="48" t="s">
        <v>194</v>
      </c>
      <c r="K49" s="33"/>
      <c r="L49" s="33"/>
      <c r="M49" s="33"/>
      <c r="N49" s="33"/>
    </row>
    <row r="50" spans="1:14" ht="12.75">
      <c r="A50" s="1"/>
      <c r="B50" s="2" t="s">
        <v>64</v>
      </c>
      <c r="C50" s="2"/>
      <c r="D50" s="2"/>
      <c r="E50" s="12">
        <f>E135</f>
        <v>217.43000000000004</v>
      </c>
      <c r="F50" s="1"/>
      <c r="G50" s="1"/>
      <c r="H50" s="1"/>
      <c r="I50" s="13"/>
      <c r="J50" s="48" t="s">
        <v>195</v>
      </c>
      <c r="K50" s="1"/>
      <c r="L50" s="1"/>
      <c r="M50" s="1"/>
      <c r="N50" s="1"/>
    </row>
    <row r="51" spans="1:14" ht="12.75">
      <c r="A51" s="1"/>
      <c r="B51" s="16" t="s">
        <v>66</v>
      </c>
      <c r="C51" s="16"/>
      <c r="D51" s="16"/>
      <c r="E51" s="12"/>
      <c r="F51" s="1"/>
      <c r="G51" s="1"/>
      <c r="H51" s="1"/>
      <c r="I51" s="13"/>
      <c r="J51" s="48" t="s">
        <v>342</v>
      </c>
      <c r="K51" s="16" t="s">
        <v>343</v>
      </c>
      <c r="L51" s="16"/>
      <c r="M51" s="16"/>
      <c r="N51" s="16"/>
    </row>
    <row r="52" spans="1:14" ht="12.75">
      <c r="A52" s="1"/>
      <c r="B52" s="1"/>
      <c r="C52" s="23" t="s">
        <v>259</v>
      </c>
      <c r="D52" s="23"/>
      <c r="E52" s="24"/>
      <c r="F52" s="25">
        <f>E49+E50</f>
        <v>561.48</v>
      </c>
      <c r="G52" s="1"/>
      <c r="H52" s="1"/>
      <c r="I52" s="13"/>
      <c r="J52" s="48" t="s">
        <v>344</v>
      </c>
      <c r="K52" s="16" t="s">
        <v>343</v>
      </c>
      <c r="L52" s="16"/>
      <c r="M52" s="16"/>
      <c r="N52" s="16"/>
    </row>
    <row r="53" spans="1:14" ht="12.75">
      <c r="A53" s="1"/>
      <c r="B53" s="50"/>
      <c r="C53" s="50"/>
      <c r="D53" s="50"/>
      <c r="E53" s="12"/>
      <c r="F53" s="1"/>
      <c r="G53" s="1"/>
      <c r="H53" s="1"/>
      <c r="I53" s="13"/>
      <c r="J53" s="48" t="s">
        <v>542</v>
      </c>
      <c r="K53" s="16"/>
      <c r="L53" s="16"/>
      <c r="M53" s="16"/>
      <c r="N53" s="16"/>
    </row>
    <row r="54" spans="1:14" ht="12.75">
      <c r="A54" s="1"/>
      <c r="B54" s="11" t="s">
        <v>68</v>
      </c>
      <c r="C54" s="11"/>
      <c r="D54" s="11"/>
      <c r="E54" s="12"/>
      <c r="F54" s="1"/>
      <c r="G54" s="1"/>
      <c r="H54" s="1"/>
      <c r="I54" s="13"/>
      <c r="J54" s="48"/>
      <c r="K54" s="16"/>
      <c r="L54" s="16"/>
      <c r="M54" s="16"/>
      <c r="N54" s="16"/>
    </row>
    <row r="55" spans="1:14" ht="12.75">
      <c r="A55" s="1"/>
      <c r="B55" s="2" t="s">
        <v>69</v>
      </c>
      <c r="C55" s="2"/>
      <c r="D55" s="2"/>
      <c r="E55" s="15">
        <f>K88</f>
        <v>255.81</v>
      </c>
      <c r="F55" s="1"/>
      <c r="G55" s="1"/>
      <c r="H55" s="1"/>
      <c r="I55" s="36"/>
      <c r="J55" s="37"/>
      <c r="K55" s="37"/>
      <c r="L55" s="37"/>
      <c r="M55" s="37"/>
      <c r="N55" s="37"/>
    </row>
    <row r="56" spans="1:14" ht="12.75">
      <c r="A56" s="1"/>
      <c r="B56" s="51" t="s">
        <v>552</v>
      </c>
      <c r="C56" s="51"/>
      <c r="D56" s="51"/>
      <c r="E56" s="15">
        <v>393.71</v>
      </c>
      <c r="F56" s="1"/>
      <c r="G56" s="1"/>
      <c r="H56" s="1"/>
      <c r="I56" s="42"/>
      <c r="J56" s="1"/>
      <c r="K56" s="1"/>
      <c r="L56" s="1"/>
      <c r="M56" s="1" t="s">
        <v>223</v>
      </c>
      <c r="N56" s="1"/>
    </row>
    <row r="57" spans="1:14" ht="12.75">
      <c r="A57" s="1"/>
      <c r="B57" s="1"/>
      <c r="C57" s="23" t="s">
        <v>72</v>
      </c>
      <c r="D57" s="23"/>
      <c r="E57" s="24"/>
      <c r="F57" s="52">
        <f>SUM(E55:E56)</f>
        <v>649.52</v>
      </c>
      <c r="G57" s="1"/>
      <c r="H57" s="1"/>
      <c r="I57" s="13"/>
      <c r="J57" s="1"/>
      <c r="K57" s="1"/>
      <c r="L57" s="1"/>
      <c r="M57" s="1"/>
      <c r="N57" s="1"/>
    </row>
    <row r="58" spans="1:14" ht="15">
      <c r="A58" s="1"/>
      <c r="B58" s="53"/>
      <c r="C58" s="53"/>
      <c r="D58" s="53"/>
      <c r="E58" s="27"/>
      <c r="F58" s="1"/>
      <c r="G58" s="1"/>
      <c r="H58" s="1"/>
      <c r="I58" s="13"/>
      <c r="J58" s="4" t="s">
        <v>71</v>
      </c>
      <c r="K58" s="1"/>
      <c r="L58" s="1"/>
      <c r="M58" s="1"/>
      <c r="N58" s="1"/>
    </row>
    <row r="59" spans="1:14" ht="12.75">
      <c r="A59" s="1"/>
      <c r="B59" s="55" t="s">
        <v>74</v>
      </c>
      <c r="C59" s="55"/>
      <c r="D59" s="55"/>
      <c r="E59" s="12"/>
      <c r="F59" s="1"/>
      <c r="G59" s="1"/>
      <c r="H59" s="1"/>
      <c r="I59" s="13"/>
      <c r="J59" s="1"/>
      <c r="K59" s="1"/>
      <c r="L59" s="1"/>
      <c r="M59" s="1"/>
      <c r="N59" s="1"/>
    </row>
    <row r="60" spans="1:14" ht="12.75">
      <c r="A60" s="1"/>
      <c r="B60" s="51" t="s">
        <v>75</v>
      </c>
      <c r="C60" s="51"/>
      <c r="D60" s="51"/>
      <c r="E60" s="12">
        <f>K108</f>
        <v>129.45</v>
      </c>
      <c r="F60" s="1"/>
      <c r="G60" s="1"/>
      <c r="H60" s="1"/>
      <c r="I60" s="13"/>
      <c r="J60" s="54" t="s">
        <v>224</v>
      </c>
      <c r="K60" s="24"/>
      <c r="L60" s="121"/>
      <c r="M60" s="122">
        <v>198</v>
      </c>
      <c r="N60" s="1"/>
    </row>
    <row r="61" spans="1:14" ht="12.75">
      <c r="A61" s="1"/>
      <c r="B61" s="51" t="s">
        <v>76</v>
      </c>
      <c r="C61" s="51"/>
      <c r="D61" s="51"/>
      <c r="E61" s="12">
        <f>K111</f>
        <v>0</v>
      </c>
      <c r="F61" s="1"/>
      <c r="G61" s="1"/>
      <c r="H61" s="1"/>
      <c r="I61" s="13"/>
      <c r="J61" s="33"/>
      <c r="K61" s="33"/>
      <c r="L61" s="112"/>
      <c r="M61" s="112"/>
      <c r="N61" s="1"/>
    </row>
    <row r="62" spans="1:14" ht="12.75">
      <c r="A62" s="1"/>
      <c r="B62" s="51" t="s">
        <v>77</v>
      </c>
      <c r="C62" s="51"/>
      <c r="D62" s="51"/>
      <c r="E62" s="15">
        <f>K113</f>
        <v>130</v>
      </c>
      <c r="F62" s="1"/>
      <c r="G62" s="1"/>
      <c r="H62" s="1"/>
      <c r="I62" s="13"/>
      <c r="J62" s="33"/>
      <c r="K62" s="33"/>
      <c r="L62" s="123"/>
      <c r="M62" s="123"/>
      <c r="N62" s="1"/>
    </row>
    <row r="63" spans="1:14" ht="12.75">
      <c r="A63" s="1"/>
      <c r="B63" s="16" t="s">
        <v>66</v>
      </c>
      <c r="C63" s="16"/>
      <c r="D63" s="16"/>
      <c r="E63" s="15"/>
      <c r="F63" s="1"/>
      <c r="G63" s="1"/>
      <c r="H63" s="1"/>
      <c r="I63" s="36"/>
      <c r="J63" s="37"/>
      <c r="K63" s="37"/>
      <c r="L63" s="37"/>
      <c r="M63" s="37"/>
      <c r="N63" s="37"/>
    </row>
    <row r="64" spans="1:14" ht="12.75">
      <c r="A64" s="1"/>
      <c r="B64" s="1"/>
      <c r="C64" s="23" t="s">
        <v>80</v>
      </c>
      <c r="D64" s="23"/>
      <c r="E64" s="24"/>
      <c r="F64" s="25">
        <f>SUM(E60:E62)</f>
        <v>259.45</v>
      </c>
      <c r="G64" s="1"/>
      <c r="H64" s="1"/>
      <c r="I64" s="13"/>
      <c r="J64" s="1"/>
      <c r="K64" s="1"/>
      <c r="L64" s="1"/>
      <c r="M64" s="1"/>
      <c r="N64" s="33"/>
    </row>
    <row r="65" spans="1:14" ht="15">
      <c r="A65" s="1"/>
      <c r="B65" s="1"/>
      <c r="C65" s="1"/>
      <c r="D65" s="1"/>
      <c r="E65" s="1"/>
      <c r="F65" s="1"/>
      <c r="G65" s="1"/>
      <c r="H65" s="1"/>
      <c r="I65" s="13"/>
      <c r="J65" s="4" t="s">
        <v>79</v>
      </c>
      <c r="K65" s="1"/>
      <c r="L65" s="1"/>
      <c r="M65" s="1"/>
      <c r="N65" s="1"/>
    </row>
    <row r="66" spans="1:14" ht="12.75">
      <c r="A66" s="1"/>
      <c r="B66" s="11" t="s">
        <v>82</v>
      </c>
      <c r="C66" s="11"/>
      <c r="D66" s="11"/>
      <c r="E66" s="12"/>
      <c r="F66" s="1"/>
      <c r="G66" s="1"/>
      <c r="H66" s="1"/>
      <c r="I66" s="13"/>
      <c r="J66" s="1"/>
      <c r="K66" s="1"/>
      <c r="L66" s="1"/>
      <c r="M66" s="1"/>
      <c r="N66" s="1"/>
    </row>
    <row r="67" spans="1:14" ht="12.75">
      <c r="A67" s="1"/>
      <c r="B67" s="16" t="s">
        <v>66</v>
      </c>
      <c r="C67" s="50"/>
      <c r="D67" s="50"/>
      <c r="E67" s="12"/>
      <c r="F67" s="1"/>
      <c r="G67" s="1"/>
      <c r="H67" s="1"/>
      <c r="I67" s="13"/>
      <c r="J67" s="2" t="s">
        <v>81</v>
      </c>
      <c r="K67" s="33"/>
      <c r="L67" s="1"/>
      <c r="M67" s="1"/>
      <c r="N67" s="1"/>
    </row>
    <row r="68" spans="1:14" ht="12.75">
      <c r="A68" s="1"/>
      <c r="B68" s="1"/>
      <c r="C68" s="23" t="s">
        <v>85</v>
      </c>
      <c r="D68" s="23"/>
      <c r="E68" s="24"/>
      <c r="F68" s="25">
        <f>K122</f>
        <v>121.42</v>
      </c>
      <c r="G68" s="1"/>
      <c r="H68" s="1"/>
      <c r="I68" s="13"/>
      <c r="J68" s="56" t="s">
        <v>83</v>
      </c>
      <c r="K68" s="24"/>
      <c r="L68" s="57">
        <v>0</v>
      </c>
      <c r="M68" s="1"/>
      <c r="N68" s="1"/>
    </row>
    <row r="69" spans="1:14" ht="12.75">
      <c r="A69" s="1"/>
      <c r="B69" s="26"/>
      <c r="C69" s="26"/>
      <c r="D69" s="26"/>
      <c r="E69" s="1"/>
      <c r="F69" s="27"/>
      <c r="G69" s="35"/>
      <c r="H69" s="1"/>
      <c r="I69" s="13"/>
      <c r="J69" s="39" t="s">
        <v>84</v>
      </c>
      <c r="K69" s="1"/>
      <c r="L69" s="58">
        <f>SUM(L67:L68)</f>
        <v>0</v>
      </c>
      <c r="M69" s="1"/>
      <c r="N69" s="1"/>
    </row>
    <row r="70" spans="1:14" ht="12.75">
      <c r="A70" s="1"/>
      <c r="B70" s="11" t="s">
        <v>87</v>
      </c>
      <c r="C70" s="11"/>
      <c r="D70" s="11"/>
      <c r="E70" s="12"/>
      <c r="F70" s="1"/>
      <c r="G70" s="1"/>
      <c r="H70" s="1"/>
      <c r="I70" s="13"/>
      <c r="J70" s="1"/>
      <c r="K70" s="1"/>
      <c r="L70" s="1"/>
      <c r="M70" s="1"/>
      <c r="N70" s="1"/>
    </row>
    <row r="71" spans="1:14" ht="12.75">
      <c r="A71" s="1"/>
      <c r="B71" s="16" t="s">
        <v>66</v>
      </c>
      <c r="C71" s="50"/>
      <c r="D71" s="50"/>
      <c r="E71" s="12"/>
      <c r="F71" s="1"/>
      <c r="G71" s="27"/>
      <c r="H71" s="1"/>
      <c r="I71" s="13"/>
      <c r="J71" s="2" t="s">
        <v>86</v>
      </c>
      <c r="K71" s="33"/>
      <c r="L71" s="1"/>
      <c r="M71" s="1"/>
      <c r="N71" s="1"/>
    </row>
    <row r="72" spans="1:14" ht="12.75">
      <c r="A72" s="1"/>
      <c r="B72" s="1"/>
      <c r="C72" s="23" t="s">
        <v>89</v>
      </c>
      <c r="D72" s="23"/>
      <c r="E72" s="24"/>
      <c r="F72" s="25">
        <f>K126</f>
        <v>0</v>
      </c>
      <c r="G72" s="27"/>
      <c r="H72" s="1"/>
      <c r="I72" s="13"/>
      <c r="J72" s="56" t="s">
        <v>88</v>
      </c>
      <c r="K72" s="24"/>
      <c r="L72" s="57">
        <v>0</v>
      </c>
      <c r="M72" s="1"/>
      <c r="N72" s="1"/>
    </row>
    <row r="73" spans="1:14" ht="12.75">
      <c r="A73" s="1"/>
      <c r="B73" s="50"/>
      <c r="C73" s="50"/>
      <c r="D73" s="50"/>
      <c r="E73" s="12"/>
      <c r="F73" s="1"/>
      <c r="G73" s="1"/>
      <c r="H73" s="1"/>
      <c r="I73" s="13"/>
      <c r="J73" s="39" t="s">
        <v>84</v>
      </c>
      <c r="K73" s="33"/>
      <c r="L73" s="58">
        <f>SUM(L72)</f>
        <v>0</v>
      </c>
      <c r="M73" s="1"/>
      <c r="N73" s="1"/>
    </row>
    <row r="74" spans="1:14" ht="12.75">
      <c r="A74" s="1"/>
      <c r="B74" s="11" t="s">
        <v>90</v>
      </c>
      <c r="C74" s="11"/>
      <c r="D74" s="11"/>
      <c r="E74" s="1"/>
      <c r="F74" s="1"/>
      <c r="G74" s="1"/>
      <c r="H74" s="1"/>
      <c r="I74" s="13"/>
      <c r="J74" s="1"/>
      <c r="K74" s="1"/>
      <c r="L74" s="1"/>
      <c r="M74" s="1"/>
      <c r="N74" s="1"/>
    </row>
    <row r="75" spans="1:14" ht="12.75">
      <c r="A75" s="1"/>
      <c r="B75" s="16" t="s">
        <v>66</v>
      </c>
      <c r="C75" s="50"/>
      <c r="D75" s="50"/>
      <c r="E75" s="1"/>
      <c r="F75" s="1"/>
      <c r="G75" s="1"/>
      <c r="H75" s="1"/>
      <c r="I75" s="36"/>
      <c r="J75" s="37"/>
      <c r="K75" s="37"/>
      <c r="L75" s="37"/>
      <c r="M75" s="37"/>
      <c r="N75" s="37"/>
    </row>
    <row r="76" spans="1:14" ht="12.75">
      <c r="A76" s="1"/>
      <c r="B76" s="1"/>
      <c r="C76" s="23" t="s">
        <v>91</v>
      </c>
      <c r="D76" s="23"/>
      <c r="E76" s="24"/>
      <c r="F76" s="25">
        <f>K145</f>
        <v>1043.74</v>
      </c>
      <c r="G76" s="1"/>
      <c r="H76" s="1"/>
      <c r="I76" s="13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3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59"/>
      <c r="I78" s="13"/>
      <c r="J78" s="1"/>
      <c r="K78" s="1"/>
      <c r="L78" s="1"/>
      <c r="M78" s="1"/>
      <c r="N78" s="1"/>
    </row>
    <row r="79" spans="1:14" ht="12.75">
      <c r="A79" s="1"/>
      <c r="B79" s="30" t="s">
        <v>92</v>
      </c>
      <c r="C79" s="30"/>
      <c r="D79" s="30"/>
      <c r="E79" s="24"/>
      <c r="F79" s="25"/>
      <c r="G79" s="31">
        <f>F46+F52+F57+F64+F68+F72+F76</f>
        <v>5935.61</v>
      </c>
      <c r="H79" s="59"/>
      <c r="I79" s="13"/>
      <c r="J79" s="1"/>
      <c r="K79" s="1"/>
      <c r="L79" s="1"/>
      <c r="M79" s="1"/>
      <c r="N79" s="1"/>
    </row>
    <row r="80" spans="1:14" ht="12.75">
      <c r="A80" s="1"/>
      <c r="B80" s="26"/>
      <c r="C80" s="26"/>
      <c r="D80" s="26"/>
      <c r="E80" s="1"/>
      <c r="F80" s="10"/>
      <c r="G80" s="1"/>
      <c r="H80" s="1"/>
      <c r="I80" s="13"/>
      <c r="J80" s="1"/>
      <c r="K80" s="1"/>
      <c r="L80" s="1"/>
      <c r="M80" s="1"/>
      <c r="N80" s="1"/>
    </row>
    <row r="81" spans="1:14" ht="15">
      <c r="A81" s="1"/>
      <c r="B81" s="6" t="s">
        <v>93</v>
      </c>
      <c r="C81" s="6"/>
      <c r="D81" s="6"/>
      <c r="E81" s="1"/>
      <c r="F81" s="1"/>
      <c r="G81" s="60">
        <f>G35-G79</f>
        <v>876.3900000000003</v>
      </c>
      <c r="H81" s="1"/>
      <c r="I81" s="13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3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3"/>
      <c r="J83" s="1"/>
      <c r="K83" s="1"/>
      <c r="L83" s="1"/>
      <c r="M83" s="1"/>
      <c r="N83" s="1"/>
    </row>
    <row r="84" spans="1:14" ht="18">
      <c r="A84" s="1"/>
      <c r="B84" s="1"/>
      <c r="C84" s="4"/>
      <c r="D84" s="4"/>
      <c r="E84" s="1"/>
      <c r="F84" s="1"/>
      <c r="G84" s="3" t="s">
        <v>406</v>
      </c>
      <c r="H84" s="33"/>
      <c r="I84" s="61"/>
      <c r="J84" s="2"/>
      <c r="K84" s="2"/>
      <c r="L84" s="1"/>
      <c r="M84" s="1"/>
      <c r="N84" s="1"/>
    </row>
    <row r="85" spans="1:14" ht="18">
      <c r="A85" s="1"/>
      <c r="B85" s="4" t="s">
        <v>94</v>
      </c>
      <c r="C85" s="4"/>
      <c r="D85" s="4"/>
      <c r="E85" s="1"/>
      <c r="F85" s="1"/>
      <c r="G85" s="3"/>
      <c r="H85" s="33"/>
      <c r="I85" s="61"/>
      <c r="J85" s="2"/>
      <c r="K85" s="2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61"/>
      <c r="J86" s="2"/>
      <c r="K86" s="2"/>
      <c r="L86" s="1"/>
      <c r="M86" s="1"/>
      <c r="N86" s="1"/>
    </row>
    <row r="87" spans="1:14" ht="12.75">
      <c r="A87" s="39" t="s">
        <v>95</v>
      </c>
      <c r="B87" s="1"/>
      <c r="C87" s="1"/>
      <c r="D87" s="1"/>
      <c r="E87" s="1"/>
      <c r="F87" s="1"/>
      <c r="G87" s="39" t="s">
        <v>96</v>
      </c>
      <c r="H87" s="1"/>
      <c r="I87" s="1"/>
      <c r="J87" s="1"/>
      <c r="K87" s="1"/>
      <c r="L87" s="1"/>
      <c r="M87" s="1"/>
      <c r="N87" s="1"/>
    </row>
    <row r="88" spans="1:14" ht="12.75">
      <c r="A88" s="2" t="s">
        <v>97</v>
      </c>
      <c r="B88" s="1"/>
      <c r="C88" s="1"/>
      <c r="D88" s="1"/>
      <c r="E88" s="2"/>
      <c r="F88" s="1"/>
      <c r="G88" s="1"/>
      <c r="H88" s="62" t="s">
        <v>98</v>
      </c>
      <c r="I88" s="2"/>
      <c r="J88" s="1"/>
      <c r="K88" s="15">
        <v>255.81</v>
      </c>
      <c r="L88" s="1"/>
      <c r="M88" s="1"/>
      <c r="N88" s="1"/>
    </row>
    <row r="89" spans="1:14" ht="12.75">
      <c r="A89" s="2"/>
      <c r="B89" s="100">
        <v>38908</v>
      </c>
      <c r="C89" s="1" t="s">
        <v>99</v>
      </c>
      <c r="D89" s="1"/>
      <c r="E89" s="12">
        <v>30</v>
      </c>
      <c r="F89" s="1"/>
      <c r="G89" s="1"/>
      <c r="H89" s="1" t="s">
        <v>408</v>
      </c>
      <c r="I89" s="2"/>
      <c r="J89" s="1"/>
      <c r="K89" s="15">
        <v>130</v>
      </c>
      <c r="L89" s="1"/>
      <c r="M89" s="1"/>
      <c r="N89" s="1"/>
    </row>
    <row r="90" spans="1:14" ht="12.75">
      <c r="A90" s="1"/>
      <c r="B90" s="100">
        <v>38912</v>
      </c>
      <c r="C90" s="1" t="s">
        <v>99</v>
      </c>
      <c r="D90" s="1"/>
      <c r="E90" s="12">
        <v>40</v>
      </c>
      <c r="F90" s="1"/>
      <c r="G90" s="100">
        <v>38918</v>
      </c>
      <c r="H90" s="1" t="s">
        <v>409</v>
      </c>
      <c r="I90" s="2"/>
      <c r="J90" s="1"/>
      <c r="K90" s="15">
        <v>90</v>
      </c>
      <c r="L90" s="1"/>
      <c r="M90" s="1"/>
      <c r="N90" s="1"/>
    </row>
    <row r="91" spans="1:14" ht="12.75">
      <c r="A91" s="1"/>
      <c r="B91" s="100">
        <v>38915</v>
      </c>
      <c r="C91" s="1" t="s">
        <v>267</v>
      </c>
      <c r="D91" s="1"/>
      <c r="E91" s="12">
        <v>30</v>
      </c>
      <c r="F91" s="1"/>
      <c r="G91" s="100">
        <v>39283</v>
      </c>
      <c r="H91" s="1" t="s">
        <v>410</v>
      </c>
      <c r="I91" s="2"/>
      <c r="J91" s="1"/>
      <c r="K91" s="15">
        <v>120</v>
      </c>
      <c r="L91" s="1"/>
      <c r="M91" s="1"/>
      <c r="N91" s="1"/>
    </row>
    <row r="92" spans="1:14" ht="12.75">
      <c r="A92" s="1"/>
      <c r="B92" s="100">
        <v>38918</v>
      </c>
      <c r="C92" s="1" t="s">
        <v>99</v>
      </c>
      <c r="D92" s="1"/>
      <c r="E92" s="15">
        <v>20</v>
      </c>
      <c r="F92" s="1"/>
      <c r="H92" s="1" t="s">
        <v>225</v>
      </c>
      <c r="K92" s="15">
        <v>53.71</v>
      </c>
      <c r="L92" s="1"/>
      <c r="M92" s="1"/>
      <c r="N92" s="1"/>
    </row>
    <row r="93" spans="1:14" ht="12.75">
      <c r="A93" s="1"/>
      <c r="B93" s="100">
        <v>38922</v>
      </c>
      <c r="C93" s="1" t="s">
        <v>99</v>
      </c>
      <c r="D93" s="1"/>
      <c r="E93" s="15">
        <v>30.01</v>
      </c>
      <c r="F93" s="1"/>
      <c r="G93" s="2"/>
      <c r="H93" s="30" t="s">
        <v>101</v>
      </c>
      <c r="I93" s="30"/>
      <c r="J93" s="24"/>
      <c r="K93" s="31">
        <f>SUM(K88:K92)</f>
        <v>649.52</v>
      </c>
      <c r="L93" s="1"/>
      <c r="M93" s="1"/>
      <c r="N93" s="1"/>
    </row>
    <row r="94" spans="1:14" ht="12.75">
      <c r="A94" s="1"/>
      <c r="B94" s="100">
        <v>38929</v>
      </c>
      <c r="C94" s="1" t="s">
        <v>99</v>
      </c>
      <c r="D94" s="1"/>
      <c r="E94" s="15">
        <v>20</v>
      </c>
      <c r="F94" s="1"/>
      <c r="G94" s="2"/>
      <c r="H94" s="1"/>
      <c r="I94" s="1"/>
      <c r="J94" s="1"/>
      <c r="K94" s="1"/>
      <c r="L94" s="1"/>
      <c r="M94" s="1"/>
      <c r="N94" s="1"/>
    </row>
    <row r="95" spans="1:14" ht="12.75">
      <c r="A95" s="1"/>
      <c r="B95" s="63" t="s">
        <v>109</v>
      </c>
      <c r="C95" s="63"/>
      <c r="D95" s="63"/>
      <c r="E95" s="25">
        <f>SUM(E89:E94)</f>
        <v>170.01</v>
      </c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14"/>
      <c r="C96" s="114"/>
      <c r="D96" s="114"/>
      <c r="E96" s="10"/>
      <c r="F96" s="1"/>
      <c r="G96" s="39" t="s">
        <v>102</v>
      </c>
      <c r="H96" s="1"/>
      <c r="I96" s="12"/>
      <c r="J96" s="1"/>
      <c r="K96" s="1"/>
      <c r="L96" s="1"/>
      <c r="M96" s="1"/>
      <c r="N96" s="1"/>
    </row>
    <row r="97" spans="1:14" ht="12.75">
      <c r="A97" s="2" t="s">
        <v>111</v>
      </c>
      <c r="B97" s="1"/>
      <c r="C97" s="1"/>
      <c r="D97" s="1"/>
      <c r="E97" s="2"/>
      <c r="F97" s="1"/>
      <c r="G97" s="39"/>
      <c r="H97" s="1"/>
      <c r="I97" s="12"/>
      <c r="J97" s="1"/>
      <c r="K97" s="1"/>
      <c r="L97" s="1"/>
      <c r="M97" s="1"/>
      <c r="N97" s="1"/>
    </row>
    <row r="98" spans="1:14" ht="12.75">
      <c r="A98" s="2"/>
      <c r="B98" s="100">
        <v>38899</v>
      </c>
      <c r="C98" s="1" t="s">
        <v>99</v>
      </c>
      <c r="D98" s="1"/>
      <c r="E98" s="15">
        <v>20</v>
      </c>
      <c r="F98" s="1"/>
      <c r="G98" s="1" t="s">
        <v>103</v>
      </c>
      <c r="H98" s="1"/>
      <c r="I98" s="12"/>
      <c r="J98" s="1"/>
      <c r="K98" s="1"/>
      <c r="L98" s="1"/>
      <c r="M98" s="1"/>
      <c r="N98" s="1"/>
    </row>
    <row r="99" spans="1:14" ht="12.75">
      <c r="A99" s="1"/>
      <c r="B99" s="100">
        <v>38902</v>
      </c>
      <c r="C99" s="1" t="s">
        <v>99</v>
      </c>
      <c r="D99" s="1"/>
      <c r="E99" s="15">
        <v>20</v>
      </c>
      <c r="F99" s="1"/>
      <c r="G99" s="1" t="s">
        <v>345</v>
      </c>
      <c r="H99" s="1"/>
      <c r="I99" s="1"/>
      <c r="J99" s="1"/>
      <c r="K99" s="12">
        <v>30</v>
      </c>
      <c r="L99" s="1"/>
      <c r="M99" s="1"/>
      <c r="N99" s="1"/>
    </row>
    <row r="100" spans="1:14" ht="12.75">
      <c r="A100" s="2"/>
      <c r="B100" s="100">
        <v>38904</v>
      </c>
      <c r="C100" s="1" t="s">
        <v>99</v>
      </c>
      <c r="D100" s="1"/>
      <c r="E100" s="15">
        <v>20</v>
      </c>
      <c r="F100" s="1"/>
      <c r="G100" s="1"/>
      <c r="H100" s="1"/>
      <c r="I100" s="1"/>
      <c r="J100" s="1"/>
      <c r="K100" s="12"/>
      <c r="L100" s="1"/>
      <c r="M100" s="1"/>
      <c r="N100" s="1"/>
    </row>
    <row r="101" spans="1:14" ht="12.75">
      <c r="A101" s="2"/>
      <c r="B101" s="102">
        <v>38910</v>
      </c>
      <c r="C101" s="2" t="s">
        <v>99</v>
      </c>
      <c r="D101" s="2"/>
      <c r="E101" s="15">
        <v>20</v>
      </c>
      <c r="F101" s="1"/>
      <c r="G101" s="100">
        <v>38915</v>
      </c>
      <c r="H101" s="1" t="s">
        <v>411</v>
      </c>
      <c r="I101" s="1"/>
      <c r="J101" s="1"/>
      <c r="K101" s="12">
        <v>8.8</v>
      </c>
      <c r="L101" s="1"/>
      <c r="M101" s="1"/>
      <c r="N101" s="1"/>
    </row>
    <row r="102" spans="1:14" ht="12.75">
      <c r="A102" s="1"/>
      <c r="B102" s="102">
        <v>38918</v>
      </c>
      <c r="C102" s="2" t="s">
        <v>99</v>
      </c>
      <c r="D102" s="2"/>
      <c r="E102" s="15">
        <v>20</v>
      </c>
      <c r="F102" s="1"/>
      <c r="G102" s="1"/>
      <c r="H102" s="1" t="s">
        <v>231</v>
      </c>
      <c r="I102" s="1"/>
      <c r="J102" s="1"/>
      <c r="K102" s="12">
        <v>8.8</v>
      </c>
      <c r="L102" s="1"/>
      <c r="M102" s="1"/>
      <c r="N102" s="1"/>
    </row>
    <row r="103" spans="1:14" ht="12.75">
      <c r="A103" s="1"/>
      <c r="B103" s="102">
        <v>38923</v>
      </c>
      <c r="C103" s="2" t="s">
        <v>99</v>
      </c>
      <c r="D103" s="1"/>
      <c r="E103" s="15">
        <v>20</v>
      </c>
      <c r="F103" s="1"/>
      <c r="G103" s="1"/>
      <c r="H103" s="1" t="s">
        <v>238</v>
      </c>
      <c r="I103" s="1"/>
      <c r="J103" s="1"/>
      <c r="K103" s="12">
        <v>4</v>
      </c>
      <c r="L103" s="1"/>
      <c r="M103" s="1"/>
      <c r="N103" s="1"/>
    </row>
    <row r="104" spans="1:14" ht="12.75">
      <c r="A104" s="1"/>
      <c r="B104" s="63" t="s">
        <v>109</v>
      </c>
      <c r="C104" s="63"/>
      <c r="D104" s="63"/>
      <c r="E104" s="25">
        <f>SUM(E98:E103)</f>
        <v>120</v>
      </c>
      <c r="F104" s="1"/>
      <c r="G104" s="100">
        <v>38923</v>
      </c>
      <c r="H104" s="1" t="s">
        <v>412</v>
      </c>
      <c r="I104" s="1"/>
      <c r="J104" s="1"/>
      <c r="K104" s="12">
        <v>9</v>
      </c>
      <c r="L104" s="1"/>
      <c r="M104" s="1"/>
      <c r="N104" s="1"/>
    </row>
    <row r="105" spans="1:14" ht="12.75">
      <c r="A105" s="1"/>
      <c r="B105" s="114"/>
      <c r="C105" s="114"/>
      <c r="D105" s="114"/>
      <c r="E105" s="10"/>
      <c r="F105" s="1"/>
      <c r="G105" s="1"/>
      <c r="H105" s="1" t="s">
        <v>261</v>
      </c>
      <c r="I105" s="1"/>
      <c r="J105" s="1"/>
      <c r="K105" s="12">
        <v>5.15</v>
      </c>
      <c r="L105" s="1"/>
      <c r="M105" s="1"/>
      <c r="N105" s="1"/>
    </row>
    <row r="106" spans="1:14" ht="12.75">
      <c r="A106" s="1" t="s">
        <v>117</v>
      </c>
      <c r="B106" s="114"/>
      <c r="C106" s="114"/>
      <c r="D106" s="114"/>
      <c r="E106" s="27"/>
      <c r="F106" s="1"/>
      <c r="G106" s="1"/>
      <c r="H106" s="1" t="s">
        <v>413</v>
      </c>
      <c r="I106" s="1"/>
      <c r="J106" s="1"/>
      <c r="K106" s="12">
        <v>9.7</v>
      </c>
      <c r="L106" s="1"/>
      <c r="M106" s="1"/>
      <c r="N106" s="1"/>
    </row>
    <row r="107" spans="1:14" ht="12.75">
      <c r="A107" s="1"/>
      <c r="B107" s="100">
        <v>38899</v>
      </c>
      <c r="C107" s="1" t="s">
        <v>219</v>
      </c>
      <c r="D107" s="1"/>
      <c r="E107" s="1">
        <v>10.03</v>
      </c>
      <c r="F107" s="1"/>
      <c r="G107" s="1"/>
      <c r="H107" s="1" t="s">
        <v>414</v>
      </c>
      <c r="I107" s="1"/>
      <c r="J107" s="1"/>
      <c r="K107" s="12">
        <v>54</v>
      </c>
      <c r="L107" s="1"/>
      <c r="M107" s="1"/>
      <c r="N107" s="1"/>
    </row>
    <row r="108" spans="1:14" ht="12.75">
      <c r="A108" s="1"/>
      <c r="B108" s="119">
        <v>38904</v>
      </c>
      <c r="C108" s="1" t="s">
        <v>219</v>
      </c>
      <c r="D108" s="1"/>
      <c r="E108" s="12">
        <v>15.01</v>
      </c>
      <c r="F108" s="1"/>
      <c r="G108" s="64" t="s">
        <v>425</v>
      </c>
      <c r="H108" s="1"/>
      <c r="I108" s="63" t="s">
        <v>109</v>
      </c>
      <c r="J108" s="24"/>
      <c r="K108" s="52">
        <f>SUM(K99:K107)</f>
        <v>129.45</v>
      </c>
      <c r="L108" s="1"/>
      <c r="M108" s="1"/>
      <c r="N108" s="1"/>
    </row>
    <row r="109" spans="1:14" ht="12.75">
      <c r="A109" s="1"/>
      <c r="B109" s="119">
        <v>38910</v>
      </c>
      <c r="C109" s="1" t="s">
        <v>219</v>
      </c>
      <c r="D109" s="1"/>
      <c r="E109" s="12">
        <v>15</v>
      </c>
      <c r="F109" s="1"/>
      <c r="G109" s="1"/>
      <c r="H109" s="1"/>
      <c r="I109" s="1"/>
      <c r="J109" s="1"/>
      <c r="K109" s="12"/>
      <c r="L109" s="1"/>
      <c r="M109" s="1"/>
      <c r="N109" s="1"/>
    </row>
    <row r="110" spans="1:14" ht="12.75">
      <c r="A110" s="1"/>
      <c r="B110" s="119">
        <v>38910</v>
      </c>
      <c r="C110" s="1" t="s">
        <v>267</v>
      </c>
      <c r="D110" s="1"/>
      <c r="E110" s="12">
        <v>14</v>
      </c>
      <c r="F110" s="1"/>
      <c r="G110" s="1" t="s">
        <v>119</v>
      </c>
      <c r="H110" s="1"/>
      <c r="I110" s="1"/>
      <c r="J110" s="1"/>
      <c r="K110" s="12"/>
      <c r="L110" s="1"/>
      <c r="M110" s="1"/>
      <c r="N110" s="1"/>
    </row>
    <row r="111" spans="1:14" ht="12.75">
      <c r="A111" s="1"/>
      <c r="B111" s="63" t="s">
        <v>109</v>
      </c>
      <c r="C111" s="63"/>
      <c r="D111" s="63"/>
      <c r="E111" s="52">
        <f>SUM(E107:E110)</f>
        <v>54.04</v>
      </c>
      <c r="F111" s="1"/>
      <c r="G111" s="1"/>
      <c r="H111" s="1"/>
      <c r="I111" s="63" t="s">
        <v>109</v>
      </c>
      <c r="J111" s="24"/>
      <c r="K111" s="52">
        <f>SUM(K110)</f>
        <v>0</v>
      </c>
      <c r="L111" s="1"/>
      <c r="M111" s="1"/>
      <c r="N111" s="1"/>
    </row>
    <row r="112" spans="1:14" ht="12.75">
      <c r="A112" s="1"/>
      <c r="B112" s="114"/>
      <c r="C112" s="114"/>
      <c r="D112" s="114"/>
      <c r="E112" s="27"/>
      <c r="F112" s="1"/>
      <c r="G112" s="1"/>
      <c r="H112" s="2"/>
      <c r="I112" s="1"/>
      <c r="J112" s="1"/>
      <c r="K112" s="15">
        <v>130</v>
      </c>
      <c r="L112" s="1"/>
      <c r="M112" s="1"/>
      <c r="N112" s="1"/>
    </row>
    <row r="113" spans="1:14" ht="12.75">
      <c r="A113" s="1" t="s">
        <v>240</v>
      </c>
      <c r="B113" s="1"/>
      <c r="C113" s="1"/>
      <c r="D113" s="1"/>
      <c r="E113" s="1"/>
      <c r="F113" s="1"/>
      <c r="G113" s="1" t="s">
        <v>121</v>
      </c>
      <c r="H113" s="1"/>
      <c r="I113" s="63" t="s">
        <v>109</v>
      </c>
      <c r="J113" s="24"/>
      <c r="K113" s="52">
        <f>SUM(K112:K112)</f>
        <v>130</v>
      </c>
      <c r="L113" s="1"/>
      <c r="M113" s="1"/>
      <c r="N113" s="1"/>
    </row>
    <row r="114" spans="1:14" ht="12.75">
      <c r="A114" s="1"/>
      <c r="B114" s="1"/>
      <c r="C114" s="1"/>
      <c r="D114" s="1"/>
      <c r="E114" s="12"/>
      <c r="F114" s="1"/>
      <c r="G114" s="1"/>
      <c r="H114" s="64"/>
      <c r="I114" s="1"/>
      <c r="J114" s="1"/>
      <c r="K114" s="27"/>
      <c r="L114" s="1"/>
      <c r="M114" s="1"/>
      <c r="N114" s="1"/>
    </row>
    <row r="115" spans="1:14" ht="12.75">
      <c r="A115" s="1"/>
      <c r="B115" s="63" t="s">
        <v>109</v>
      </c>
      <c r="C115" s="63"/>
      <c r="D115" s="63"/>
      <c r="E115" s="52">
        <f>SUM(E114)</f>
        <v>0</v>
      </c>
      <c r="F115" s="1"/>
      <c r="G115" s="1"/>
      <c r="H115" s="65" t="s">
        <v>125</v>
      </c>
      <c r="I115" s="24"/>
      <c r="J115" s="24"/>
      <c r="K115" s="31">
        <f>K108+K111+K113</f>
        <v>259.45</v>
      </c>
      <c r="L115" s="1"/>
      <c r="M115" s="1"/>
      <c r="N115" s="1"/>
    </row>
    <row r="116" spans="1:14" ht="12.75">
      <c r="A116" s="1"/>
      <c r="B116" s="1"/>
      <c r="C116" s="1"/>
      <c r="D116" s="1"/>
      <c r="E116" s="12"/>
      <c r="F116" s="1"/>
      <c r="G116" s="1"/>
      <c r="H116" s="125"/>
      <c r="I116" s="33"/>
      <c r="J116" s="33"/>
      <c r="K116" s="35"/>
      <c r="L116" s="1"/>
      <c r="M116" s="1"/>
      <c r="N116" s="1"/>
    </row>
    <row r="117" spans="1:14" ht="12.75">
      <c r="A117" s="1"/>
      <c r="B117" s="30" t="s">
        <v>122</v>
      </c>
      <c r="C117" s="30"/>
      <c r="D117" s="30"/>
      <c r="E117" s="31">
        <f>E95+E104+E111+E115</f>
        <v>344.05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39" t="s">
        <v>127</v>
      </c>
      <c r="H118" s="1"/>
      <c r="I118" s="1"/>
      <c r="J118" s="1"/>
      <c r="K118" s="1"/>
      <c r="L118" s="1"/>
      <c r="M118" s="1"/>
      <c r="N118" s="1"/>
    </row>
    <row r="119" spans="1:14" ht="12.75">
      <c r="A119" s="39" t="s">
        <v>123</v>
      </c>
      <c r="B119" s="1"/>
      <c r="C119" s="1"/>
      <c r="D119" s="1"/>
      <c r="E119" s="1"/>
      <c r="F119" s="1"/>
      <c r="G119" s="1"/>
      <c r="H119" s="2" t="s">
        <v>415</v>
      </c>
      <c r="I119" s="1"/>
      <c r="J119" s="1"/>
      <c r="K119" s="15">
        <v>121.42</v>
      </c>
      <c r="L119" s="1"/>
      <c r="M119" s="1"/>
      <c r="N119" s="1"/>
    </row>
    <row r="120" spans="1:14" ht="12.75">
      <c r="A120" s="1"/>
      <c r="B120" s="2" t="s">
        <v>306</v>
      </c>
      <c r="C120" s="1" t="s">
        <v>307</v>
      </c>
      <c r="D120" s="1"/>
      <c r="E120" s="12">
        <v>65</v>
      </c>
      <c r="F120" s="1"/>
      <c r="G120" s="2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2" t="s">
        <v>306</v>
      </c>
      <c r="C121" s="1" t="s">
        <v>307</v>
      </c>
      <c r="D121" s="1"/>
      <c r="E121" s="12">
        <v>65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2" t="s">
        <v>306</v>
      </c>
      <c r="C122" s="1" t="s">
        <v>307</v>
      </c>
      <c r="D122" s="1"/>
      <c r="E122" s="12">
        <v>65</v>
      </c>
      <c r="F122" s="1"/>
      <c r="G122" s="1"/>
      <c r="H122" s="65" t="s">
        <v>129</v>
      </c>
      <c r="I122" s="24"/>
      <c r="J122" s="24"/>
      <c r="K122" s="31">
        <f>SUM(K119:K119)</f>
        <v>121.42</v>
      </c>
      <c r="L122" s="1"/>
      <c r="M122" s="1"/>
      <c r="N122" s="1"/>
    </row>
    <row r="123" spans="1:14" ht="12.75">
      <c r="A123" s="1"/>
      <c r="B123" s="102">
        <v>38901</v>
      </c>
      <c r="C123" s="1" t="s">
        <v>242</v>
      </c>
      <c r="D123" s="1"/>
      <c r="E123" s="12">
        <v>1.05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02">
        <v>38902</v>
      </c>
      <c r="C124" s="1" t="s">
        <v>133</v>
      </c>
      <c r="D124" s="1"/>
      <c r="E124" s="12">
        <v>1.1</v>
      </c>
      <c r="F124" s="1"/>
      <c r="G124" s="11" t="s">
        <v>131</v>
      </c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02">
        <v>38902</v>
      </c>
      <c r="C125" s="1" t="s">
        <v>360</v>
      </c>
      <c r="D125" s="1"/>
      <c r="E125" s="12">
        <v>1.1</v>
      </c>
      <c r="F125" s="1"/>
      <c r="G125" s="1"/>
      <c r="H125" s="1" t="s">
        <v>416</v>
      </c>
      <c r="I125" s="1"/>
      <c r="J125" s="1"/>
      <c r="K125" s="1"/>
      <c r="L125" s="1"/>
      <c r="M125" s="1"/>
      <c r="N125" s="1"/>
    </row>
    <row r="126" spans="1:14" ht="12.75">
      <c r="A126" s="1"/>
      <c r="B126" s="102">
        <v>38903</v>
      </c>
      <c r="C126" s="1" t="s">
        <v>126</v>
      </c>
      <c r="D126" s="1"/>
      <c r="E126" s="12">
        <v>2.36</v>
      </c>
      <c r="F126" s="1"/>
      <c r="G126" s="2"/>
      <c r="H126" s="65" t="s">
        <v>134</v>
      </c>
      <c r="I126" s="24"/>
      <c r="J126" s="24"/>
      <c r="K126" s="31">
        <f>SUM(K125:K125)</f>
        <v>0</v>
      </c>
      <c r="L126" s="1"/>
      <c r="M126" s="1"/>
      <c r="N126" s="1"/>
    </row>
    <row r="127" spans="1:14" ht="12.75">
      <c r="A127" s="1"/>
      <c r="B127" s="102">
        <v>39268</v>
      </c>
      <c r="C127" s="1" t="s">
        <v>417</v>
      </c>
      <c r="D127" s="1"/>
      <c r="E127" s="12">
        <v>1.1</v>
      </c>
      <c r="F127" s="1"/>
      <c r="G127" s="2"/>
      <c r="H127" s="125"/>
      <c r="I127" s="33"/>
      <c r="J127" s="33"/>
      <c r="K127" s="35"/>
      <c r="L127" s="1"/>
      <c r="M127" s="1"/>
      <c r="N127" s="1"/>
    </row>
    <row r="128" spans="1:14" ht="12.75">
      <c r="A128" s="1"/>
      <c r="B128" s="102">
        <v>38910</v>
      </c>
      <c r="C128" s="1" t="s">
        <v>126</v>
      </c>
      <c r="D128" s="1"/>
      <c r="E128" s="12">
        <v>2.36</v>
      </c>
      <c r="F128" s="1"/>
      <c r="G128" s="2"/>
      <c r="H128" s="125"/>
      <c r="I128" s="33"/>
      <c r="J128" s="33"/>
      <c r="K128" s="35"/>
      <c r="L128" s="1"/>
      <c r="M128" s="1"/>
      <c r="N128" s="1"/>
    </row>
    <row r="129" spans="1:14" ht="12.75">
      <c r="A129" s="1"/>
      <c r="B129" s="102">
        <v>38910</v>
      </c>
      <c r="C129" s="1" t="s">
        <v>126</v>
      </c>
      <c r="D129" s="1"/>
      <c r="E129" s="12">
        <v>2.36</v>
      </c>
      <c r="F129" s="1"/>
      <c r="G129" s="1"/>
      <c r="H129" s="125"/>
      <c r="I129" s="33"/>
      <c r="J129" s="33"/>
      <c r="K129" s="35"/>
      <c r="L129" s="1"/>
      <c r="M129" s="1"/>
      <c r="N129" s="1"/>
    </row>
    <row r="130" spans="1:14" ht="12.75">
      <c r="A130" s="1"/>
      <c r="B130" s="102">
        <v>38912</v>
      </c>
      <c r="C130" s="1" t="s">
        <v>124</v>
      </c>
      <c r="D130" s="1"/>
      <c r="E130" s="12">
        <v>2.5</v>
      </c>
      <c r="F130" s="1"/>
      <c r="G130" s="1"/>
      <c r="H130" s="125"/>
      <c r="I130" s="33"/>
      <c r="J130" s="33"/>
      <c r="K130" s="35"/>
      <c r="L130" s="1"/>
      <c r="M130" s="1"/>
      <c r="N130" s="1"/>
    </row>
    <row r="131" spans="1:14" ht="12.75">
      <c r="A131" s="1"/>
      <c r="B131" s="102">
        <v>38915</v>
      </c>
      <c r="C131" s="1" t="s">
        <v>126</v>
      </c>
      <c r="D131" s="1"/>
      <c r="E131" s="12">
        <v>2.5</v>
      </c>
      <c r="F131" s="1"/>
      <c r="G131" s="1"/>
      <c r="H131" s="125"/>
      <c r="I131" s="33"/>
      <c r="J131" s="33"/>
      <c r="K131" s="35"/>
      <c r="L131" s="1"/>
      <c r="M131" s="1"/>
      <c r="N131" s="1"/>
    </row>
    <row r="132" spans="1:14" ht="12.75">
      <c r="A132" s="1"/>
      <c r="B132" s="102">
        <v>38918</v>
      </c>
      <c r="C132" s="1" t="s">
        <v>133</v>
      </c>
      <c r="D132" s="1"/>
      <c r="E132" s="12">
        <v>1.1</v>
      </c>
      <c r="F132" s="1"/>
      <c r="G132" s="1"/>
      <c r="H132" s="125"/>
      <c r="I132" s="33"/>
      <c r="J132" s="33"/>
      <c r="K132" s="35"/>
      <c r="L132" s="1"/>
      <c r="M132" s="1"/>
      <c r="N132" s="1"/>
    </row>
    <row r="133" spans="1:14" ht="12.75">
      <c r="A133" s="1"/>
      <c r="B133" s="102">
        <v>38925</v>
      </c>
      <c r="C133" s="1" t="s">
        <v>314</v>
      </c>
      <c r="D133" s="1"/>
      <c r="E133" s="12">
        <v>2.4</v>
      </c>
      <c r="F133" s="1"/>
      <c r="G133" s="39" t="s">
        <v>135</v>
      </c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02">
        <v>38929</v>
      </c>
      <c r="C134" s="1" t="s">
        <v>124</v>
      </c>
      <c r="D134" s="1"/>
      <c r="E134" s="12">
        <v>2.5</v>
      </c>
      <c r="F134" s="1"/>
      <c r="G134" t="s">
        <v>425</v>
      </c>
      <c r="H134" s="1" t="s">
        <v>458</v>
      </c>
      <c r="I134" s="1"/>
      <c r="J134" s="1"/>
      <c r="K134" s="1">
        <v>897</v>
      </c>
      <c r="L134" s="1"/>
      <c r="M134" s="1"/>
      <c r="N134" s="1"/>
    </row>
    <row r="135" spans="1:14" ht="12.75">
      <c r="A135" s="1"/>
      <c r="B135" s="30" t="s">
        <v>150</v>
      </c>
      <c r="C135" s="30"/>
      <c r="D135" s="30"/>
      <c r="E135" s="31">
        <f>SUM(E120:E134)</f>
        <v>217.43000000000004</v>
      </c>
      <c r="F135" s="1"/>
      <c r="G135" s="1"/>
      <c r="H135" s="1" t="s">
        <v>418</v>
      </c>
      <c r="I135" s="1"/>
      <c r="J135" s="1"/>
      <c r="K135" s="12">
        <v>31.95</v>
      </c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00">
        <v>38902</v>
      </c>
      <c r="H136" s="1" t="s">
        <v>419</v>
      </c>
      <c r="I136" s="1"/>
      <c r="J136" s="1"/>
      <c r="K136" s="1">
        <v>0.95</v>
      </c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00">
        <v>38903</v>
      </c>
      <c r="H137" s="1" t="s">
        <v>136</v>
      </c>
      <c r="I137" s="1"/>
      <c r="J137" s="1"/>
      <c r="K137" s="12">
        <v>2.1</v>
      </c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00">
        <v>38906</v>
      </c>
      <c r="H138" s="1" t="s">
        <v>136</v>
      </c>
      <c r="I138" s="1"/>
      <c r="J138" s="1"/>
      <c r="K138" s="1">
        <v>12.81</v>
      </c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00">
        <v>38915</v>
      </c>
      <c r="H139" s="1" t="s">
        <v>420</v>
      </c>
      <c r="I139" s="1"/>
      <c r="J139" s="1"/>
      <c r="K139" s="12">
        <v>2.29</v>
      </c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00">
        <v>38917</v>
      </c>
      <c r="H140" s="1" t="s">
        <v>421</v>
      </c>
      <c r="I140" s="1"/>
      <c r="J140" s="1"/>
      <c r="K140" s="12">
        <v>4.9</v>
      </c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00">
        <v>38917</v>
      </c>
      <c r="H141" s="1" t="s">
        <v>422</v>
      </c>
      <c r="I141" s="1"/>
      <c r="J141" s="1"/>
      <c r="K141" s="12">
        <v>50</v>
      </c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00">
        <v>39282</v>
      </c>
      <c r="H142" s="1" t="s">
        <v>423</v>
      </c>
      <c r="I142" s="1"/>
      <c r="J142" s="1"/>
      <c r="K142" s="12">
        <v>12.24</v>
      </c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00">
        <v>38922</v>
      </c>
      <c r="H143" s="1" t="s">
        <v>136</v>
      </c>
      <c r="I143" s="1"/>
      <c r="J143" s="1"/>
      <c r="K143" s="12">
        <v>1.86</v>
      </c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64" t="s">
        <v>425</v>
      </c>
      <c r="H144" s="1" t="s">
        <v>424</v>
      </c>
      <c r="I144" s="1"/>
      <c r="J144" s="1"/>
      <c r="K144" s="12">
        <v>27.64</v>
      </c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00">
        <v>38905</v>
      </c>
      <c r="H145" s="65" t="s">
        <v>144</v>
      </c>
      <c r="I145" s="24"/>
      <c r="J145" s="24"/>
      <c r="K145" s="31">
        <f>SUM(K134:K144)</f>
        <v>1043.74</v>
      </c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2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2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">
      <c r="A168" s="1"/>
      <c r="B168" s="2"/>
      <c r="C168" s="1"/>
      <c r="D168" s="1"/>
      <c r="E168" s="12"/>
      <c r="F168" s="1"/>
      <c r="G168" s="3" t="s">
        <v>406</v>
      </c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66" t="s">
        <v>151</v>
      </c>
      <c r="C169" s="61"/>
      <c r="D169" s="61"/>
      <c r="E169" s="67"/>
      <c r="F169" s="67"/>
      <c r="G169" s="61"/>
      <c r="H169" s="61"/>
      <c r="I169" s="61"/>
      <c r="J169" s="1"/>
      <c r="K169" s="1"/>
      <c r="L169" s="1"/>
      <c r="M169" s="1"/>
      <c r="N169" s="1"/>
    </row>
    <row r="170" spans="1:14" ht="15">
      <c r="A170" s="1"/>
      <c r="B170" s="68"/>
      <c r="C170" s="61"/>
      <c r="D170" s="61"/>
      <c r="E170" s="67"/>
      <c r="F170" s="67"/>
      <c r="G170" s="61"/>
      <c r="H170" s="61"/>
      <c r="I170" s="61"/>
      <c r="J170" s="1"/>
      <c r="K170" s="1"/>
      <c r="L170" s="1"/>
      <c r="M170" s="1"/>
      <c r="N170" s="1"/>
    </row>
    <row r="171" spans="1:14" ht="15">
      <c r="A171" s="1"/>
      <c r="B171" s="61"/>
      <c r="C171" s="61"/>
      <c r="D171" s="61"/>
      <c r="E171" s="61"/>
      <c r="F171" s="61"/>
      <c r="G171" s="61"/>
      <c r="H171" s="61"/>
      <c r="I171" s="61"/>
      <c r="J171" s="1"/>
      <c r="K171" s="1"/>
      <c r="L171" s="1"/>
      <c r="M171" s="1"/>
      <c r="N171" s="1"/>
    </row>
    <row r="172" spans="1:14" ht="15">
      <c r="A172" s="1"/>
      <c r="B172" s="61" t="s">
        <v>3</v>
      </c>
      <c r="C172" s="61"/>
      <c r="D172" s="61"/>
      <c r="E172" s="61"/>
      <c r="F172" s="61"/>
      <c r="G172" s="61"/>
      <c r="H172" s="61"/>
      <c r="I172" s="61"/>
      <c r="J172" s="1"/>
      <c r="K172" s="1"/>
      <c r="L172" s="1"/>
      <c r="M172" s="1"/>
      <c r="N172" s="1"/>
    </row>
    <row r="173" spans="1:14" ht="15">
      <c r="A173" s="1"/>
      <c r="B173" s="61" t="s">
        <v>5</v>
      </c>
      <c r="C173" s="61"/>
      <c r="D173" s="61"/>
      <c r="E173" s="60"/>
      <c r="F173" s="1"/>
      <c r="G173" s="69">
        <f>F20</f>
        <v>5402</v>
      </c>
      <c r="H173" s="70"/>
      <c r="I173" s="61"/>
      <c r="J173" s="1"/>
      <c r="K173" s="1"/>
      <c r="L173" s="1"/>
      <c r="M173" s="1"/>
      <c r="N173" s="1"/>
    </row>
    <row r="174" spans="1:14" ht="15">
      <c r="A174" s="1"/>
      <c r="B174" s="61" t="s">
        <v>27</v>
      </c>
      <c r="C174" s="61"/>
      <c r="D174" s="61"/>
      <c r="E174" s="60"/>
      <c r="F174" s="1"/>
      <c r="G174" s="71">
        <f>F25</f>
        <v>0</v>
      </c>
      <c r="H174" s="69">
        <f>SUM(G173:G174)</f>
        <v>5402</v>
      </c>
      <c r="I174" s="61"/>
      <c r="J174" s="1"/>
      <c r="K174" s="1"/>
      <c r="L174" s="1"/>
      <c r="M174" s="1"/>
      <c r="N174" s="1"/>
    </row>
    <row r="175" spans="1:14" ht="15">
      <c r="A175" s="1"/>
      <c r="B175" s="61"/>
      <c r="C175" s="61"/>
      <c r="D175" s="61"/>
      <c r="E175" s="60"/>
      <c r="F175" s="1"/>
      <c r="G175" s="72"/>
      <c r="H175" s="70"/>
      <c r="I175" s="61"/>
      <c r="J175" s="1"/>
      <c r="K175" s="1"/>
      <c r="L175" s="1"/>
      <c r="M175" s="1"/>
      <c r="N175" s="1"/>
    </row>
    <row r="176" spans="1:14" ht="15">
      <c r="A176" s="1"/>
      <c r="B176" s="61" t="s">
        <v>33</v>
      </c>
      <c r="C176" s="61"/>
      <c r="D176" s="61"/>
      <c r="E176" s="60"/>
      <c r="F176" s="1"/>
      <c r="G176" s="72"/>
      <c r="H176" s="70"/>
      <c r="I176" s="61"/>
      <c r="J176" s="1"/>
      <c r="K176" s="1"/>
      <c r="L176" s="1"/>
      <c r="M176" s="1"/>
      <c r="N176" s="1"/>
    </row>
    <row r="177" spans="1:14" ht="15">
      <c r="A177" s="1"/>
      <c r="B177" s="61" t="s">
        <v>218</v>
      </c>
      <c r="C177" s="61"/>
      <c r="D177" s="61"/>
      <c r="E177" s="60"/>
      <c r="F177" s="1"/>
      <c r="G177" s="70"/>
      <c r="H177" s="69">
        <f>F33</f>
        <v>1410</v>
      </c>
      <c r="I177" s="61"/>
      <c r="J177" s="1"/>
      <c r="K177" s="1"/>
      <c r="L177" s="1"/>
      <c r="M177" s="1"/>
      <c r="N177" s="1"/>
    </row>
    <row r="178" spans="1:14" ht="15">
      <c r="A178" s="1"/>
      <c r="B178" s="61"/>
      <c r="C178" s="61"/>
      <c r="D178" s="61"/>
      <c r="E178" s="60"/>
      <c r="F178" s="1"/>
      <c r="G178" s="69"/>
      <c r="H178" s="70"/>
      <c r="I178" s="61"/>
      <c r="J178" s="1"/>
      <c r="K178" s="1"/>
      <c r="L178" s="1"/>
      <c r="M178" s="1"/>
      <c r="N178" s="1"/>
    </row>
    <row r="179" spans="1:14" ht="15.75">
      <c r="A179" s="1"/>
      <c r="B179" s="73"/>
      <c r="C179" s="74" t="s">
        <v>153</v>
      </c>
      <c r="D179" s="74"/>
      <c r="E179" s="73"/>
      <c r="F179" s="24"/>
      <c r="G179" s="75"/>
      <c r="H179" s="76">
        <f>H174+H177</f>
        <v>6812</v>
      </c>
      <c r="I179" s="61"/>
      <c r="J179" s="1"/>
      <c r="K179" s="1"/>
      <c r="L179" s="1"/>
      <c r="M179" s="1"/>
      <c r="N179" s="1"/>
    </row>
    <row r="180" spans="1:14" ht="15.75">
      <c r="A180" s="1"/>
      <c r="B180" s="61"/>
      <c r="C180" s="77"/>
      <c r="D180" s="77"/>
      <c r="E180" s="60"/>
      <c r="F180" s="60"/>
      <c r="G180" s="77"/>
      <c r="H180" s="61"/>
      <c r="I180" s="61"/>
      <c r="J180" s="1"/>
      <c r="K180" s="1"/>
      <c r="L180" s="1"/>
      <c r="M180" s="1"/>
      <c r="N180" s="1"/>
    </row>
    <row r="181" spans="1:14" ht="15.75">
      <c r="A181" s="1"/>
      <c r="B181" s="60" t="s">
        <v>39</v>
      </c>
      <c r="C181" s="61"/>
      <c r="D181" s="61"/>
      <c r="E181" s="60"/>
      <c r="F181" s="60"/>
      <c r="G181" s="77"/>
      <c r="H181" s="61"/>
      <c r="I181" s="78"/>
      <c r="J181" s="1"/>
      <c r="K181" s="1"/>
      <c r="L181" s="1"/>
      <c r="M181" s="1"/>
      <c r="N181" s="1"/>
    </row>
    <row r="182" spans="1:14" ht="15">
      <c r="A182" s="1"/>
      <c r="B182" s="61" t="s">
        <v>154</v>
      </c>
      <c r="C182" s="60"/>
      <c r="D182" s="60"/>
      <c r="E182" s="60"/>
      <c r="F182" s="69">
        <f>F46</f>
        <v>3300</v>
      </c>
      <c r="G182" s="70"/>
      <c r="H182" s="70"/>
      <c r="I182" s="79"/>
      <c r="J182" s="1"/>
      <c r="K182" s="1"/>
      <c r="L182" s="1"/>
      <c r="M182" s="1"/>
      <c r="N182" s="1"/>
    </row>
    <row r="183" spans="1:14" ht="15">
      <c r="A183" s="1"/>
      <c r="B183" s="61" t="s">
        <v>155</v>
      </c>
      <c r="C183" s="60"/>
      <c r="D183" s="60"/>
      <c r="E183" s="60"/>
      <c r="F183" s="69">
        <f>F52</f>
        <v>561.48</v>
      </c>
      <c r="G183" s="70"/>
      <c r="H183" s="70"/>
      <c r="I183" s="61"/>
      <c r="J183" s="1"/>
      <c r="K183" s="1"/>
      <c r="L183" s="1"/>
      <c r="M183" s="1"/>
      <c r="N183" s="1"/>
    </row>
    <row r="184" spans="1:14" ht="15">
      <c r="A184" s="1"/>
      <c r="B184" s="61" t="s">
        <v>96</v>
      </c>
      <c r="C184" s="60"/>
      <c r="D184" s="60"/>
      <c r="E184" s="60"/>
      <c r="F184" s="69">
        <f>F57</f>
        <v>649.52</v>
      </c>
      <c r="G184" s="70"/>
      <c r="H184" s="70"/>
      <c r="I184" s="61"/>
      <c r="J184" s="1"/>
      <c r="K184" s="1"/>
      <c r="L184" s="1"/>
      <c r="M184" s="1"/>
      <c r="N184" s="1"/>
    </row>
    <row r="185" spans="1:14" ht="15">
      <c r="A185" s="1"/>
      <c r="B185" s="80" t="s">
        <v>102</v>
      </c>
      <c r="C185" s="60"/>
      <c r="D185" s="60"/>
      <c r="E185" s="60"/>
      <c r="F185" s="69">
        <f>F64</f>
        <v>259.45</v>
      </c>
      <c r="G185" s="70"/>
      <c r="H185" s="70"/>
      <c r="I185" s="61"/>
      <c r="J185" s="1"/>
      <c r="K185" s="1"/>
      <c r="L185" s="1"/>
      <c r="M185" s="1"/>
      <c r="N185" s="1"/>
    </row>
    <row r="186" spans="1:14" ht="15">
      <c r="A186" s="1"/>
      <c r="B186" s="61" t="s">
        <v>156</v>
      </c>
      <c r="C186" s="60"/>
      <c r="D186" s="60"/>
      <c r="E186" s="60"/>
      <c r="F186" s="69">
        <f>F68</f>
        <v>121.42</v>
      </c>
      <c r="G186" s="70"/>
      <c r="H186" s="70"/>
      <c r="I186" s="61"/>
      <c r="J186" s="1"/>
      <c r="K186" s="1"/>
      <c r="L186" s="1"/>
      <c r="M186" s="1"/>
      <c r="N186" s="1"/>
    </row>
    <row r="187" spans="1:14" ht="15">
      <c r="A187" s="1"/>
      <c r="B187" s="61" t="s">
        <v>157</v>
      </c>
      <c r="C187" s="60"/>
      <c r="D187" s="60"/>
      <c r="E187" s="60"/>
      <c r="F187" s="69">
        <f>F72</f>
        <v>0</v>
      </c>
      <c r="G187" s="70"/>
      <c r="H187" s="70"/>
      <c r="I187" s="61"/>
      <c r="J187" s="1"/>
      <c r="K187" s="1"/>
      <c r="L187" s="1"/>
      <c r="M187" s="1"/>
      <c r="N187" s="1"/>
    </row>
    <row r="188" spans="1:14" ht="15">
      <c r="A188" s="1"/>
      <c r="B188" s="61" t="s">
        <v>158</v>
      </c>
      <c r="C188" s="61"/>
      <c r="D188" s="61"/>
      <c r="E188" s="60"/>
      <c r="F188" s="71">
        <f>F76</f>
        <v>1043.74</v>
      </c>
      <c r="G188" s="70"/>
      <c r="H188" s="70"/>
      <c r="I188" s="61"/>
      <c r="J188" s="1"/>
      <c r="K188" s="1"/>
      <c r="L188" s="1"/>
      <c r="M188" s="1"/>
      <c r="N188" s="1"/>
    </row>
    <row r="189" spans="1:14" ht="15">
      <c r="A189" s="1"/>
      <c r="B189" s="61"/>
      <c r="C189" s="61"/>
      <c r="D189" s="61"/>
      <c r="E189" s="60"/>
      <c r="F189" s="69"/>
      <c r="G189" s="70"/>
      <c r="H189" s="70"/>
      <c r="I189" s="61"/>
      <c r="J189" s="1"/>
      <c r="K189" s="1"/>
      <c r="L189" s="1"/>
      <c r="M189" s="1"/>
      <c r="N189" s="1"/>
    </row>
    <row r="190" spans="1:14" ht="15.75">
      <c r="A190" s="1"/>
      <c r="B190" s="73"/>
      <c r="C190" s="74" t="s">
        <v>159</v>
      </c>
      <c r="D190" s="74"/>
      <c r="E190" s="73"/>
      <c r="F190" s="75"/>
      <c r="G190" s="75"/>
      <c r="H190" s="76">
        <f>F182+F183+F184+F185+F186+F187+F188</f>
        <v>5935.61</v>
      </c>
      <c r="I190" s="61"/>
      <c r="J190" s="1"/>
      <c r="K190" s="1"/>
      <c r="L190" s="1"/>
      <c r="M190" s="1"/>
      <c r="N190" s="1"/>
    </row>
    <row r="191" spans="1:14" ht="15">
      <c r="A191" s="1"/>
      <c r="B191" s="60"/>
      <c r="C191" s="60"/>
      <c r="D191" s="60"/>
      <c r="E191" s="60"/>
      <c r="F191" s="69"/>
      <c r="G191" s="70"/>
      <c r="H191" s="69"/>
      <c r="I191" s="61"/>
      <c r="J191" s="1"/>
      <c r="K191" s="1"/>
      <c r="L191" s="1"/>
      <c r="M191" s="1"/>
      <c r="N191" s="1"/>
    </row>
    <row r="192" spans="1:14" ht="15.75">
      <c r="A192" s="1"/>
      <c r="B192" s="81"/>
      <c r="C192" s="81" t="s">
        <v>93</v>
      </c>
      <c r="D192" s="81"/>
      <c r="E192" s="74"/>
      <c r="F192" s="82"/>
      <c r="G192" s="75"/>
      <c r="H192" s="76">
        <f>H179-H190</f>
        <v>876.3900000000003</v>
      </c>
      <c r="I192" s="61"/>
      <c r="J192" s="1"/>
      <c r="K192" s="1"/>
      <c r="L192" s="1"/>
      <c r="M192" s="1"/>
      <c r="N192" s="1"/>
    </row>
    <row r="193" spans="1:14" ht="15.75">
      <c r="A193" s="1"/>
      <c r="B193" s="61"/>
      <c r="C193" s="61"/>
      <c r="D193" s="61"/>
      <c r="E193" s="77"/>
      <c r="F193" s="61"/>
      <c r="G193" s="61"/>
      <c r="H193" s="61"/>
      <c r="I193" s="61"/>
      <c r="J193" s="1"/>
      <c r="K193" s="1"/>
      <c r="L193" s="1"/>
      <c r="M193" s="1"/>
      <c r="N193" s="1"/>
    </row>
    <row r="194" spans="1:14" ht="16.5" thickBot="1">
      <c r="A194" s="1"/>
      <c r="B194" s="83"/>
      <c r="C194" s="84"/>
      <c r="D194" s="84"/>
      <c r="E194" s="83"/>
      <c r="F194" s="83"/>
      <c r="G194" s="84"/>
      <c r="H194" s="83"/>
      <c r="I194" s="83"/>
      <c r="J194" s="1"/>
      <c r="K194" s="1"/>
      <c r="L194" s="1"/>
      <c r="M194" s="1"/>
      <c r="N194" s="1"/>
    </row>
    <row r="195" spans="1:14" ht="15.75">
      <c r="A195" s="1"/>
      <c r="B195" s="85"/>
      <c r="C195" s="86"/>
      <c r="D195" s="86"/>
      <c r="E195" s="85"/>
      <c r="F195" s="85"/>
      <c r="G195" s="86"/>
      <c r="H195" s="85"/>
      <c r="I195" s="85"/>
      <c r="J195" s="1"/>
      <c r="K195" s="1"/>
      <c r="L195" s="1"/>
      <c r="M195" s="1"/>
      <c r="N195" s="1"/>
    </row>
    <row r="196" spans="1:14" ht="15.75">
      <c r="A196" s="1"/>
      <c r="B196" s="85"/>
      <c r="C196" s="86"/>
      <c r="D196" s="86"/>
      <c r="E196" s="85"/>
      <c r="F196" s="85"/>
      <c r="G196" s="86"/>
      <c r="H196" s="85"/>
      <c r="I196" s="85"/>
      <c r="J196" s="1"/>
      <c r="K196" s="1"/>
      <c r="L196" s="1"/>
      <c r="M196" s="1"/>
      <c r="N196" s="1"/>
    </row>
    <row r="197" spans="1:14" ht="15">
      <c r="A197" s="1"/>
      <c r="B197" s="61"/>
      <c r="C197" s="61"/>
      <c r="D197" s="61"/>
      <c r="E197" s="61"/>
      <c r="F197" s="61"/>
      <c r="G197" s="61"/>
      <c r="H197" s="61"/>
      <c r="I197" s="61"/>
      <c r="J197" s="1"/>
      <c r="K197" s="1"/>
      <c r="L197" s="1"/>
      <c r="M197" s="1"/>
      <c r="N197" s="1"/>
    </row>
    <row r="198" spans="1:14" ht="15">
      <c r="A198" s="1"/>
      <c r="B198" s="87" t="s">
        <v>160</v>
      </c>
      <c r="C198" s="61"/>
      <c r="D198" s="61"/>
      <c r="E198" s="88"/>
      <c r="F198" s="88"/>
      <c r="G198" s="61"/>
      <c r="H198" s="61"/>
      <c r="I198" s="61"/>
      <c r="J198" s="1"/>
      <c r="K198" s="1"/>
      <c r="L198" s="1"/>
      <c r="M198" s="1"/>
      <c r="N198" s="1"/>
    </row>
    <row r="199" spans="1:14" ht="15">
      <c r="A199" s="1"/>
      <c r="B199" s="61"/>
      <c r="C199" s="61"/>
      <c r="D199" s="61"/>
      <c r="E199" s="61"/>
      <c r="F199" s="61"/>
      <c r="G199" s="61"/>
      <c r="H199" s="61"/>
      <c r="I199" s="61"/>
      <c r="J199" s="1"/>
      <c r="K199" s="1"/>
      <c r="L199" s="1"/>
      <c r="M199" s="1"/>
      <c r="N199" s="1"/>
    </row>
    <row r="200" spans="1:14" ht="15.75">
      <c r="A200" s="1"/>
      <c r="B200" s="73" t="s">
        <v>4</v>
      </c>
      <c r="C200" s="73"/>
      <c r="D200" s="73"/>
      <c r="E200" s="73"/>
      <c r="F200" s="75"/>
      <c r="G200" s="76">
        <f>N5</f>
        <v>6866.709999999999</v>
      </c>
      <c r="H200" s="85"/>
      <c r="I200" s="61"/>
      <c r="J200" s="1"/>
      <c r="K200" s="1"/>
      <c r="L200" s="1"/>
      <c r="M200" s="1"/>
      <c r="N200" s="1"/>
    </row>
    <row r="201" spans="1:14" ht="15">
      <c r="A201" s="1"/>
      <c r="B201" s="85"/>
      <c r="C201" s="60"/>
      <c r="D201" s="60"/>
      <c r="E201" s="61"/>
      <c r="F201" s="89"/>
      <c r="G201" s="90"/>
      <c r="H201" s="85"/>
      <c r="I201" s="61"/>
      <c r="J201" s="1"/>
      <c r="K201" s="1"/>
      <c r="L201" s="1"/>
      <c r="M201" s="1"/>
      <c r="N201" s="1"/>
    </row>
    <row r="202" spans="1:14" ht="15">
      <c r="A202" s="1"/>
      <c r="B202" s="91"/>
      <c r="C202" s="61" t="s">
        <v>161</v>
      </c>
      <c r="D202" s="61"/>
      <c r="E202" s="61"/>
      <c r="F202" s="70"/>
      <c r="G202" s="90">
        <f>H192</f>
        <v>876.3900000000003</v>
      </c>
      <c r="H202" s="85"/>
      <c r="I202" s="61"/>
      <c r="J202" s="1"/>
      <c r="K202" s="1"/>
      <c r="L202" s="1"/>
      <c r="M202" s="1"/>
      <c r="N202" s="1"/>
    </row>
    <row r="203" spans="1:14" ht="15">
      <c r="A203" s="1"/>
      <c r="B203" s="91"/>
      <c r="C203" s="61" t="s">
        <v>162</v>
      </c>
      <c r="D203" s="61"/>
      <c r="E203" s="61"/>
      <c r="F203" s="70"/>
      <c r="G203" s="90">
        <f>N28</f>
        <v>-833</v>
      </c>
      <c r="H203" s="85"/>
      <c r="I203" s="61"/>
      <c r="J203" s="1"/>
      <c r="K203" s="1"/>
      <c r="L203" s="1"/>
      <c r="M203" s="1"/>
      <c r="N203" s="1"/>
    </row>
    <row r="204" spans="1:14" ht="15">
      <c r="A204" s="1"/>
      <c r="B204" s="85"/>
      <c r="C204" s="61"/>
      <c r="D204" s="61"/>
      <c r="E204" s="61"/>
      <c r="F204" s="92"/>
      <c r="G204" s="89"/>
      <c r="H204" s="85"/>
      <c r="I204" s="61"/>
      <c r="J204" s="1"/>
      <c r="K204" s="1"/>
      <c r="L204" s="1"/>
      <c r="M204" s="1"/>
      <c r="N204" s="1"/>
    </row>
    <row r="205" spans="1:14" ht="15.75">
      <c r="A205" s="1"/>
      <c r="B205" s="73" t="s">
        <v>35</v>
      </c>
      <c r="C205" s="73"/>
      <c r="D205" s="73"/>
      <c r="E205" s="73"/>
      <c r="F205" s="75"/>
      <c r="G205" s="76">
        <f>SUM(G200:G203)</f>
        <v>6910.099999999999</v>
      </c>
      <c r="H205" s="85"/>
      <c r="I205" s="61"/>
      <c r="J205" s="1"/>
      <c r="K205" s="1"/>
      <c r="L205" s="1"/>
      <c r="M205" s="1"/>
      <c r="N205" s="1"/>
    </row>
    <row r="206" spans="1:14" ht="15.75">
      <c r="A206" s="1"/>
      <c r="B206" s="85"/>
      <c r="C206" s="85"/>
      <c r="D206" s="85"/>
      <c r="E206" s="85"/>
      <c r="F206" s="89"/>
      <c r="G206" s="93"/>
      <c r="H206" s="61"/>
      <c r="I206" s="61"/>
      <c r="J206" s="1"/>
      <c r="K206" s="1"/>
      <c r="L206" s="1"/>
      <c r="M206" s="1"/>
      <c r="N206" s="1"/>
    </row>
    <row r="207" spans="1:14" ht="16.5" thickBot="1">
      <c r="A207" s="1"/>
      <c r="B207" s="83"/>
      <c r="C207" s="84"/>
      <c r="D207" s="84"/>
      <c r="E207" s="83"/>
      <c r="F207" s="83"/>
      <c r="G207" s="84"/>
      <c r="H207" s="83"/>
      <c r="I207" s="83"/>
      <c r="J207" s="1"/>
      <c r="K207" s="1"/>
      <c r="L207" s="1"/>
      <c r="M207" s="1"/>
      <c r="N207" s="1"/>
    </row>
    <row r="208" spans="1:14" ht="15.75">
      <c r="A208" s="1"/>
      <c r="B208" s="85"/>
      <c r="C208" s="86"/>
      <c r="D208" s="86"/>
      <c r="E208" s="85"/>
      <c r="F208" s="85"/>
      <c r="G208" s="86"/>
      <c r="H208" s="85"/>
      <c r="I208" s="85"/>
      <c r="J208" s="1"/>
      <c r="K208" s="1"/>
      <c r="L208" s="1"/>
      <c r="M208" s="1"/>
      <c r="N208" s="1"/>
    </row>
    <row r="209" spans="1:14" ht="15">
      <c r="A209" s="1"/>
      <c r="B209" s="1"/>
      <c r="C209" s="1"/>
      <c r="D209" s="1"/>
      <c r="E209" s="1"/>
      <c r="F209" s="1"/>
      <c r="G209" s="1"/>
      <c r="H209" s="61"/>
      <c r="I209" s="61"/>
      <c r="J209" s="1"/>
      <c r="K209" s="1"/>
      <c r="L209" s="1"/>
      <c r="M209" s="1"/>
      <c r="N209" s="1"/>
    </row>
    <row r="210" spans="1:14" ht="15">
      <c r="A210" s="1"/>
      <c r="B210" s="87" t="s">
        <v>163</v>
      </c>
      <c r="C210" s="61"/>
      <c r="D210" s="61"/>
      <c r="E210" s="88"/>
      <c r="F210" s="88"/>
      <c r="G210" s="61"/>
      <c r="H210" s="61"/>
      <c r="I210" s="61"/>
      <c r="J210" s="1"/>
      <c r="K210" s="1"/>
      <c r="L210" s="1"/>
      <c r="M210" s="1"/>
      <c r="N210" s="1"/>
    </row>
    <row r="211" spans="1:14" ht="15">
      <c r="A211" s="1"/>
      <c r="B211" s="61"/>
      <c r="C211" s="61"/>
      <c r="D211" s="61"/>
      <c r="E211" s="61"/>
      <c r="F211" s="61"/>
      <c r="G211" s="61"/>
      <c r="H211" s="61"/>
      <c r="I211" s="61"/>
      <c r="J211" s="1"/>
      <c r="K211" s="1"/>
      <c r="L211" s="1"/>
      <c r="M211" s="1"/>
      <c r="N211" s="1"/>
    </row>
    <row r="212" spans="1:14" ht="15.75">
      <c r="A212" s="1"/>
      <c r="B212" s="73" t="s">
        <v>164</v>
      </c>
      <c r="C212" s="73"/>
      <c r="D212" s="73"/>
      <c r="E212" s="73"/>
      <c r="F212" s="75"/>
      <c r="G212" s="76">
        <f>K45</f>
        <v>16373</v>
      </c>
      <c r="H212" s="1"/>
      <c r="I212" s="1"/>
      <c r="J212" s="1"/>
      <c r="K212" s="1"/>
      <c r="L212" s="1"/>
      <c r="M212" s="1"/>
      <c r="N212" s="1"/>
    </row>
    <row r="213" spans="1:14" ht="15">
      <c r="A213" s="1"/>
      <c r="B213" s="85"/>
      <c r="C213" s="60"/>
      <c r="D213" s="60"/>
      <c r="E213" s="61"/>
      <c r="F213" s="89"/>
      <c r="G213" s="90"/>
      <c r="H213" s="1"/>
      <c r="I213" s="1"/>
      <c r="J213" s="1"/>
      <c r="K213" s="1"/>
      <c r="L213" s="1"/>
      <c r="M213" s="1"/>
      <c r="N213" s="1"/>
    </row>
    <row r="214" spans="1:14" ht="15">
      <c r="A214" s="1"/>
      <c r="B214" s="91"/>
      <c r="C214" s="61" t="s">
        <v>165</v>
      </c>
      <c r="D214" s="61"/>
      <c r="E214" s="61"/>
      <c r="F214" s="70"/>
      <c r="G214" s="90">
        <f>(L45)</f>
        <v>1730</v>
      </c>
      <c r="H214" s="1"/>
      <c r="I214" s="1"/>
      <c r="J214" s="1"/>
      <c r="K214" s="1"/>
      <c r="L214" s="1"/>
      <c r="M214" s="1"/>
      <c r="N214" s="1"/>
    </row>
    <row r="215" spans="1:14" ht="15">
      <c r="A215" s="1"/>
      <c r="B215" s="91"/>
      <c r="C215" s="61" t="s">
        <v>166</v>
      </c>
      <c r="D215" s="61"/>
      <c r="E215" s="61"/>
      <c r="F215" s="70"/>
      <c r="G215" s="90">
        <f>-(M45)</f>
        <v>-896.68</v>
      </c>
      <c r="H215" s="1"/>
      <c r="I215" s="1"/>
      <c r="J215" s="1"/>
      <c r="K215" s="1"/>
      <c r="L215" s="1"/>
      <c r="M215" s="1"/>
      <c r="N215" s="1"/>
    </row>
    <row r="216" spans="1:14" ht="15">
      <c r="A216" s="1"/>
      <c r="B216" s="85"/>
      <c r="C216" s="61"/>
      <c r="D216" s="61"/>
      <c r="E216" s="61"/>
      <c r="F216" s="92"/>
      <c r="G216" s="89"/>
      <c r="H216" s="1"/>
      <c r="I216" s="1"/>
      <c r="J216" s="1"/>
      <c r="K216" s="1"/>
      <c r="L216" s="1"/>
      <c r="M216" s="1"/>
      <c r="N216" s="1"/>
    </row>
    <row r="217" spans="1:14" ht="15.75">
      <c r="A217" s="1"/>
      <c r="B217" s="73" t="s">
        <v>167</v>
      </c>
      <c r="C217" s="73"/>
      <c r="D217" s="73"/>
      <c r="E217" s="73"/>
      <c r="F217" s="75"/>
      <c r="G217" s="76">
        <f>SUM(G212:G215)</f>
        <v>17206.32</v>
      </c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39" t="s">
        <v>377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2" t="s">
        <v>378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2" t="s">
        <v>498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.75">
      <c r="A221" s="1"/>
      <c r="B221" s="2" t="s">
        <v>380</v>
      </c>
      <c r="C221" s="61"/>
      <c r="D221" s="61"/>
      <c r="E221" s="61"/>
      <c r="F221" s="70"/>
      <c r="G221" s="95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2" t="s">
        <v>381</v>
      </c>
      <c r="C222" s="2" t="s">
        <v>382</v>
      </c>
      <c r="D222" s="2"/>
      <c r="E222" s="2"/>
      <c r="F222" s="2"/>
      <c r="G222" s="15">
        <v>205</v>
      </c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2" t="s">
        <v>383</v>
      </c>
      <c r="C223" s="2" t="s">
        <v>384</v>
      </c>
      <c r="D223" s="2"/>
      <c r="E223" s="2"/>
      <c r="F223" s="2"/>
      <c r="G223" s="15">
        <v>30</v>
      </c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"/>
      <c r="C224" s="2" t="s">
        <v>385</v>
      </c>
      <c r="D224" s="2"/>
      <c r="E224" s="2"/>
      <c r="F224" s="2"/>
      <c r="G224" s="15">
        <v>188</v>
      </c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2" t="s">
        <v>386</v>
      </c>
      <c r="C225" s="2" t="s">
        <v>387</v>
      </c>
      <c r="D225" s="2"/>
      <c r="E225" s="2"/>
      <c r="F225" s="2"/>
      <c r="G225" s="15">
        <v>505</v>
      </c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2" t="s">
        <v>388</v>
      </c>
      <c r="C226" s="2" t="s">
        <v>389</v>
      </c>
      <c r="D226" s="2"/>
      <c r="E226" s="2"/>
      <c r="F226" s="2"/>
      <c r="G226" s="15">
        <v>310</v>
      </c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2"/>
      <c r="C227" s="2" t="s">
        <v>390</v>
      </c>
      <c r="D227" s="2"/>
      <c r="E227" s="2"/>
      <c r="F227" s="2"/>
      <c r="G227" s="15">
        <v>100</v>
      </c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"/>
      <c r="C228" s="2" t="s">
        <v>391</v>
      </c>
      <c r="D228" s="2"/>
      <c r="E228" s="2"/>
      <c r="F228" s="2"/>
      <c r="G228" s="15">
        <v>1258</v>
      </c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2"/>
      <c r="C229" s="2" t="s">
        <v>392</v>
      </c>
      <c r="D229" s="2"/>
      <c r="E229" s="2"/>
      <c r="F229" s="2"/>
      <c r="G229" s="15">
        <v>127</v>
      </c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2"/>
      <c r="C230" s="2" t="s">
        <v>393</v>
      </c>
      <c r="D230" s="1"/>
      <c r="E230" s="1"/>
      <c r="F230" s="1"/>
      <c r="G230" s="15">
        <v>255</v>
      </c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 t="s">
        <v>495</v>
      </c>
      <c r="C231" s="2" t="s">
        <v>496</v>
      </c>
      <c r="G231" s="15">
        <v>10</v>
      </c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2" t="s">
        <v>459</v>
      </c>
      <c r="G232" s="15">
        <v>1400</v>
      </c>
      <c r="H232" s="1"/>
      <c r="I232" s="1"/>
      <c r="J232" s="1"/>
      <c r="K232" s="1"/>
      <c r="L232" s="1"/>
      <c r="M232" s="1"/>
      <c r="N232" s="1"/>
    </row>
    <row r="233" spans="1:14" ht="15">
      <c r="A233" s="1"/>
      <c r="B233" s="132" t="s">
        <v>497</v>
      </c>
      <c r="C233" s="37"/>
      <c r="D233" s="37"/>
      <c r="E233" s="37"/>
      <c r="F233" s="37"/>
      <c r="G233" s="133">
        <f>SUM(G222:G232)</f>
        <v>4388</v>
      </c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39" t="s">
        <v>395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 t="s">
        <v>426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 t="s">
        <v>396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39" t="s">
        <v>397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 t="s">
        <v>398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 t="s">
        <v>399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 t="s">
        <v>400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 t="s">
        <v>401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I243" s="1"/>
      <c r="J243" s="1"/>
      <c r="K243" s="1"/>
      <c r="L243" s="1"/>
      <c r="M243" s="1"/>
      <c r="N243" s="1"/>
    </row>
    <row r="244" spans="1:14" ht="12.75">
      <c r="A244" s="1"/>
      <c r="I244" s="1"/>
      <c r="J244" s="1"/>
      <c r="K244" s="1"/>
      <c r="L244" s="1"/>
      <c r="M244" s="1"/>
      <c r="N244" s="1"/>
    </row>
    <row r="245" spans="1:14" ht="12.75">
      <c r="A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</sheetData>
  <printOptions/>
  <pageMargins left="0.75" right="0.75" top="1" bottom="1" header="0" footer="0"/>
  <pageSetup horizontalDpi="600" verticalDpi="600" orientation="portrait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16.140625" style="0" customWidth="1"/>
    <col min="3" max="3" width="5.28125" style="0" customWidth="1"/>
    <col min="4" max="4" width="4.00390625" style="0" customWidth="1"/>
    <col min="7" max="7" width="9.8515625" style="0" customWidth="1"/>
    <col min="8" max="8" width="8.57421875" style="0" customWidth="1"/>
    <col min="9" max="9" width="4.57421875" style="0" customWidth="1"/>
    <col min="10" max="10" width="15.28125" style="0" customWidth="1"/>
  </cols>
  <sheetData>
    <row r="1" spans="1:14" ht="18">
      <c r="A1" s="1"/>
      <c r="B1" s="1"/>
      <c r="C1" s="1"/>
      <c r="D1" s="1"/>
      <c r="E1" s="2"/>
      <c r="F1" s="2"/>
      <c r="G1" s="3" t="s">
        <v>427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283</v>
      </c>
      <c r="C3" s="4"/>
      <c r="D3" s="4"/>
      <c r="E3" s="2"/>
      <c r="F3" s="1"/>
      <c r="G3" s="2"/>
      <c r="H3" s="2"/>
      <c r="I3" s="5"/>
      <c r="J3" s="4" t="s">
        <v>2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3</v>
      </c>
      <c r="C5" s="6"/>
      <c r="D5" s="6"/>
      <c r="E5" s="2"/>
      <c r="F5" s="2"/>
      <c r="G5" s="2"/>
      <c r="H5" s="2"/>
      <c r="I5" s="5"/>
      <c r="J5" s="7" t="s">
        <v>4</v>
      </c>
      <c r="K5" s="8"/>
      <c r="L5" s="8"/>
      <c r="M5" s="8"/>
      <c r="N5" s="25">
        <f>Jul!N30</f>
        <v>6910.099999999999</v>
      </c>
    </row>
    <row r="6" spans="1:14" ht="14.25">
      <c r="A6" s="1"/>
      <c r="B6" s="9"/>
      <c r="C6" s="9"/>
      <c r="D6" s="9"/>
      <c r="E6" s="2"/>
      <c r="F6" s="2"/>
      <c r="G6" s="2"/>
      <c r="H6" s="2"/>
      <c r="I6" s="5"/>
      <c r="J6" s="2"/>
      <c r="K6" s="2"/>
      <c r="L6" s="2"/>
      <c r="M6" s="2"/>
      <c r="N6" s="10"/>
    </row>
    <row r="7" spans="1:14" ht="12.75">
      <c r="A7" s="1"/>
      <c r="B7" s="11" t="s">
        <v>5</v>
      </c>
      <c r="C7" s="11"/>
      <c r="D7" s="11"/>
      <c r="E7" s="1"/>
      <c r="F7" s="12"/>
      <c r="G7" s="1"/>
      <c r="H7" s="1"/>
      <c r="I7" s="13"/>
      <c r="J7" s="14"/>
      <c r="K7" s="2" t="s">
        <v>6</v>
      </c>
      <c r="L7" s="2"/>
      <c r="M7" s="1"/>
      <c r="N7" s="15">
        <f>G80</f>
        <v>-884.8299999999999</v>
      </c>
    </row>
    <row r="8" spans="1:14" ht="12.75">
      <c r="A8" s="1"/>
      <c r="B8" s="11"/>
      <c r="C8" s="104" t="s">
        <v>183</v>
      </c>
      <c r="D8" s="104" t="s">
        <v>184</v>
      </c>
      <c r="E8" s="1"/>
      <c r="F8" s="12"/>
      <c r="G8" s="1"/>
      <c r="H8" s="1"/>
      <c r="I8" s="13"/>
      <c r="J8" s="14"/>
      <c r="K8" s="2"/>
      <c r="L8" s="2"/>
      <c r="M8" s="1"/>
      <c r="N8" s="15"/>
    </row>
    <row r="9" spans="1:14" ht="12.75">
      <c r="A9" s="105"/>
      <c r="B9" s="16" t="s">
        <v>168</v>
      </c>
      <c r="C9" s="106">
        <v>11</v>
      </c>
      <c r="D9" s="106">
        <v>42</v>
      </c>
      <c r="E9" s="12">
        <v>504</v>
      </c>
      <c r="F9" s="127"/>
      <c r="G9" s="1"/>
      <c r="H9" s="1"/>
      <c r="I9" s="13"/>
      <c r="J9" s="18"/>
      <c r="K9" s="2" t="s">
        <v>10</v>
      </c>
      <c r="L9" s="2"/>
      <c r="M9" s="1"/>
      <c r="N9" s="15"/>
    </row>
    <row r="10" spans="1:14" ht="12.75">
      <c r="A10" s="105"/>
      <c r="B10" s="16" t="s">
        <v>169</v>
      </c>
      <c r="C10" s="106">
        <v>11</v>
      </c>
      <c r="D10" s="106">
        <v>42</v>
      </c>
      <c r="E10" s="12">
        <f>(C10*D10)</f>
        <v>462</v>
      </c>
      <c r="F10" s="128"/>
      <c r="G10" s="1"/>
      <c r="H10" s="1"/>
      <c r="I10" s="13"/>
      <c r="J10" s="18"/>
      <c r="K10" s="1" t="s">
        <v>12</v>
      </c>
      <c r="L10" s="1"/>
      <c r="M10" s="1"/>
      <c r="N10" s="15"/>
    </row>
    <row r="11" spans="1:14" ht="12.75">
      <c r="A11" s="105"/>
      <c r="B11" s="16" t="s">
        <v>170</v>
      </c>
      <c r="C11" s="106">
        <v>9</v>
      </c>
      <c r="D11" s="106">
        <v>42</v>
      </c>
      <c r="E11" s="12">
        <f aca="true" t="shared" si="0" ref="E11:E19">C11*D11</f>
        <v>378</v>
      </c>
      <c r="F11" s="129"/>
      <c r="G11" s="1"/>
      <c r="H11" s="1"/>
      <c r="I11" s="13"/>
      <c r="J11" s="2"/>
      <c r="K11" s="2" t="s">
        <v>14</v>
      </c>
      <c r="L11" s="1"/>
      <c r="M11" s="22">
        <v>-150</v>
      </c>
      <c r="N11" s="15"/>
    </row>
    <row r="12" spans="1:14" ht="12.75">
      <c r="A12" s="105"/>
      <c r="B12" s="16" t="s">
        <v>171</v>
      </c>
      <c r="C12" s="106">
        <v>6</v>
      </c>
      <c r="D12" s="106">
        <v>42</v>
      </c>
      <c r="E12" s="12">
        <f t="shared" si="0"/>
        <v>252</v>
      </c>
      <c r="F12" s="129"/>
      <c r="G12" s="1"/>
      <c r="H12" s="1"/>
      <c r="I12" s="13"/>
      <c r="J12" s="2"/>
      <c r="K12" s="2" t="s">
        <v>16</v>
      </c>
      <c r="L12" s="1"/>
      <c r="M12" s="22">
        <v>-100</v>
      </c>
      <c r="N12" s="1"/>
    </row>
    <row r="13" spans="1:14" ht="12.75">
      <c r="A13" s="105"/>
      <c r="B13" s="16" t="s">
        <v>172</v>
      </c>
      <c r="C13" s="106">
        <v>10</v>
      </c>
      <c r="D13" s="106">
        <v>42</v>
      </c>
      <c r="E13" s="12">
        <f t="shared" si="0"/>
        <v>420</v>
      </c>
      <c r="F13" s="128"/>
      <c r="G13" s="1"/>
      <c r="H13" s="1"/>
      <c r="I13" s="13"/>
      <c r="J13" s="2"/>
      <c r="K13" s="2" t="s">
        <v>18</v>
      </c>
      <c r="L13" s="1"/>
      <c r="M13" s="22">
        <v>-40</v>
      </c>
      <c r="N13" s="2"/>
    </row>
    <row r="14" spans="1:14" ht="12.75">
      <c r="A14" s="105"/>
      <c r="B14" s="16" t="s">
        <v>173</v>
      </c>
      <c r="C14" s="106">
        <v>9</v>
      </c>
      <c r="D14" s="106">
        <v>44</v>
      </c>
      <c r="E14" s="12">
        <f t="shared" si="0"/>
        <v>396</v>
      </c>
      <c r="F14" s="130"/>
      <c r="G14" s="1"/>
      <c r="H14" s="1"/>
      <c r="I14" s="13"/>
      <c r="J14" s="1"/>
      <c r="K14" s="2" t="s">
        <v>20</v>
      </c>
      <c r="L14" s="2"/>
      <c r="M14" s="22">
        <v>0</v>
      </c>
      <c r="N14" s="2"/>
    </row>
    <row r="15" spans="1:14" ht="12.75">
      <c r="A15" s="105"/>
      <c r="B15" s="16" t="s">
        <v>174</v>
      </c>
      <c r="C15" s="106">
        <v>10</v>
      </c>
      <c r="D15" s="106">
        <v>45</v>
      </c>
      <c r="E15" s="12">
        <f t="shared" si="0"/>
        <v>450</v>
      </c>
      <c r="F15" s="130"/>
      <c r="G15" s="1"/>
      <c r="H15" s="1"/>
      <c r="I15" s="13"/>
      <c r="J15" s="14"/>
      <c r="K15" s="2" t="s">
        <v>22</v>
      </c>
      <c r="L15" s="2"/>
      <c r="M15" s="22">
        <v>0</v>
      </c>
      <c r="N15" s="2"/>
    </row>
    <row r="16" spans="1:14" ht="12.75">
      <c r="A16" s="105"/>
      <c r="B16" s="16" t="s">
        <v>175</v>
      </c>
      <c r="C16" s="106">
        <v>20</v>
      </c>
      <c r="D16" s="106">
        <v>42</v>
      </c>
      <c r="E16" s="12">
        <v>860</v>
      </c>
      <c r="F16" s="21" t="s">
        <v>330</v>
      </c>
      <c r="G16" s="1"/>
      <c r="H16" s="1"/>
      <c r="I16" s="13"/>
      <c r="J16" s="2"/>
      <c r="K16" s="2" t="s">
        <v>454</v>
      </c>
      <c r="M16" s="22">
        <v>0</v>
      </c>
      <c r="N16" s="2"/>
    </row>
    <row r="17" spans="1:14" ht="12.75">
      <c r="A17" s="105"/>
      <c r="B17" s="16" t="s">
        <v>176</v>
      </c>
      <c r="C17" s="106">
        <v>14</v>
      </c>
      <c r="D17" s="106">
        <v>42</v>
      </c>
      <c r="E17" s="12">
        <f t="shared" si="0"/>
        <v>588</v>
      </c>
      <c r="F17" s="130"/>
      <c r="G17" s="1"/>
      <c r="H17" s="1"/>
      <c r="I17" s="13"/>
      <c r="J17" s="2"/>
      <c r="K17" s="2" t="s">
        <v>455</v>
      </c>
      <c r="M17" s="22">
        <v>-30</v>
      </c>
      <c r="N17" s="2"/>
    </row>
    <row r="18" spans="1:14" ht="12.75">
      <c r="A18" s="105"/>
      <c r="B18" s="16" t="s">
        <v>177</v>
      </c>
      <c r="C18" s="106">
        <v>10</v>
      </c>
      <c r="D18" s="106">
        <v>42</v>
      </c>
      <c r="E18" s="12">
        <v>420</v>
      </c>
      <c r="F18" s="128"/>
      <c r="G18" s="1"/>
      <c r="H18" s="1"/>
      <c r="I18" s="13"/>
      <c r="J18" s="2"/>
      <c r="K18" s="1"/>
      <c r="L18" s="1"/>
      <c r="M18" s="15">
        <f>SUM(M11:M17)</f>
        <v>-320</v>
      </c>
      <c r="N18" s="1"/>
    </row>
    <row r="19" spans="1:14" ht="12.75">
      <c r="A19" s="105"/>
      <c r="B19" s="16" t="s">
        <v>178</v>
      </c>
      <c r="C19" s="106">
        <v>18</v>
      </c>
      <c r="D19" s="106">
        <v>42</v>
      </c>
      <c r="E19" s="12">
        <f t="shared" si="0"/>
        <v>756</v>
      </c>
      <c r="F19" s="130"/>
      <c r="G19" s="1"/>
      <c r="H19" s="1"/>
      <c r="I19" s="13"/>
      <c r="J19" s="2"/>
      <c r="K19" s="2" t="s">
        <v>26</v>
      </c>
      <c r="L19" s="1"/>
      <c r="M19" s="2"/>
      <c r="N19" s="1"/>
    </row>
    <row r="20" spans="1:14" ht="12.75">
      <c r="A20" s="105"/>
      <c r="B20" s="108" t="s">
        <v>187</v>
      </c>
      <c r="C20" s="23">
        <f>SUM(C9:C19)</f>
        <v>128</v>
      </c>
      <c r="D20" s="23"/>
      <c r="E20" s="24"/>
      <c r="F20" s="25">
        <f>SUM(E9:E19)</f>
        <v>5486</v>
      </c>
      <c r="G20" s="1"/>
      <c r="H20" s="1"/>
      <c r="I20" s="13"/>
      <c r="J20" s="2"/>
      <c r="K20" s="2" t="s">
        <v>14</v>
      </c>
      <c r="L20" s="1"/>
      <c r="M20" s="15">
        <v>0</v>
      </c>
      <c r="N20" s="1"/>
    </row>
    <row r="21" spans="1:14" ht="12.75">
      <c r="A21" s="1"/>
      <c r="B21" s="26"/>
      <c r="C21" s="26"/>
      <c r="D21" s="26"/>
      <c r="E21" s="27"/>
      <c r="F21" s="28"/>
      <c r="G21" s="1"/>
      <c r="H21" s="1"/>
      <c r="I21" s="13"/>
      <c r="J21" s="2"/>
      <c r="K21" s="2" t="s">
        <v>16</v>
      </c>
      <c r="L21" s="1"/>
      <c r="M21" s="15">
        <v>0</v>
      </c>
      <c r="N21" s="1"/>
    </row>
    <row r="22" spans="1:14" ht="12.75">
      <c r="A22" s="1"/>
      <c r="B22" s="11" t="s">
        <v>27</v>
      </c>
      <c r="C22" s="11"/>
      <c r="D22" s="11"/>
      <c r="E22" s="1"/>
      <c r="F22" s="12"/>
      <c r="G22" s="1"/>
      <c r="H22" s="1"/>
      <c r="I22" s="13"/>
      <c r="J22" s="2"/>
      <c r="K22" s="2" t="s">
        <v>18</v>
      </c>
      <c r="L22" s="1"/>
      <c r="M22" s="15">
        <v>0</v>
      </c>
      <c r="N22" s="1"/>
    </row>
    <row r="23" spans="1:14" ht="12.75">
      <c r="A23" s="1"/>
      <c r="B23" s="16"/>
      <c r="C23" s="16"/>
      <c r="D23" s="16"/>
      <c r="E23" s="12"/>
      <c r="F23" s="27"/>
      <c r="G23" s="1"/>
      <c r="H23" s="1"/>
      <c r="I23" s="13"/>
      <c r="J23" s="1"/>
      <c r="K23" s="2" t="s">
        <v>20</v>
      </c>
      <c r="L23" s="1"/>
      <c r="M23" s="15">
        <v>0</v>
      </c>
      <c r="N23" s="1"/>
    </row>
    <row r="24" spans="1:14" ht="12.75">
      <c r="A24" s="1"/>
      <c r="B24" s="16"/>
      <c r="C24" s="16"/>
      <c r="D24" s="16"/>
      <c r="E24" s="12"/>
      <c r="F24" s="1"/>
      <c r="G24" s="1"/>
      <c r="H24" s="1"/>
      <c r="I24" s="13"/>
      <c r="J24" s="1"/>
      <c r="K24" s="2" t="s">
        <v>22</v>
      </c>
      <c r="L24" s="1"/>
      <c r="M24" s="15">
        <v>0</v>
      </c>
      <c r="N24" s="1"/>
    </row>
    <row r="25" spans="1:14" ht="12.75">
      <c r="A25" s="1"/>
      <c r="B25" s="1"/>
      <c r="C25" s="23" t="s">
        <v>29</v>
      </c>
      <c r="D25" s="23"/>
      <c r="E25" s="24"/>
      <c r="F25" s="25">
        <f>SUM(F23:F23)</f>
        <v>0</v>
      </c>
      <c r="G25" s="1"/>
      <c r="H25" s="1"/>
      <c r="I25" s="13"/>
      <c r="J25" s="1"/>
      <c r="K25" s="2" t="s">
        <v>454</v>
      </c>
      <c r="M25" s="15">
        <v>897</v>
      </c>
      <c r="N25" s="1"/>
    </row>
    <row r="26" spans="1:14" ht="12.75">
      <c r="A26" s="1"/>
      <c r="B26" s="26"/>
      <c r="C26" s="26"/>
      <c r="D26" s="26"/>
      <c r="E26" s="1"/>
      <c r="F26" s="27"/>
      <c r="G26" s="1"/>
      <c r="H26" s="1"/>
      <c r="I26" s="13"/>
      <c r="J26" s="1"/>
      <c r="K26" s="2" t="s">
        <v>455</v>
      </c>
      <c r="M26" s="15">
        <v>0</v>
      </c>
      <c r="N26" s="1"/>
    </row>
    <row r="27" spans="1:14" ht="12.75">
      <c r="A27" s="1"/>
      <c r="B27" s="30" t="s">
        <v>31</v>
      </c>
      <c r="C27" s="30"/>
      <c r="D27" s="30"/>
      <c r="E27" s="24"/>
      <c r="F27" s="31">
        <f>F20+F25</f>
        <v>5486</v>
      </c>
      <c r="G27" s="1"/>
      <c r="H27" s="1"/>
      <c r="I27" s="13"/>
      <c r="J27" s="1"/>
      <c r="K27" s="1"/>
      <c r="L27" s="1"/>
      <c r="M27" s="12">
        <f>SUM(M20:M26)</f>
        <v>897</v>
      </c>
      <c r="N27" s="1"/>
    </row>
    <row r="28" spans="1:14" ht="12.75">
      <c r="A28" s="1"/>
      <c r="B28" s="32"/>
      <c r="C28" s="32"/>
      <c r="D28" s="32"/>
      <c r="E28" s="33"/>
      <c r="F28" s="33"/>
      <c r="G28" s="1"/>
      <c r="H28" s="1"/>
      <c r="I28" s="13"/>
      <c r="J28" s="1"/>
      <c r="K28" s="1" t="s">
        <v>32</v>
      </c>
      <c r="L28" s="1"/>
      <c r="M28" s="1"/>
      <c r="N28" s="12">
        <f>M18+M27</f>
        <v>577</v>
      </c>
    </row>
    <row r="29" spans="1:14" ht="15">
      <c r="A29" s="1"/>
      <c r="B29" s="34" t="s">
        <v>33</v>
      </c>
      <c r="C29" s="34"/>
      <c r="D29" s="34"/>
      <c r="E29" s="33"/>
      <c r="F29" s="1"/>
      <c r="G29" s="1"/>
      <c r="H29" s="1"/>
      <c r="I29" s="13"/>
      <c r="J29" s="2"/>
      <c r="K29" s="1"/>
      <c r="L29" s="1"/>
      <c r="M29" s="1"/>
      <c r="N29" s="12"/>
    </row>
    <row r="30" spans="1:14" ht="12.75">
      <c r="A30" s="1"/>
      <c r="B30" s="16"/>
      <c r="C30" s="16"/>
      <c r="D30" s="16"/>
      <c r="E30" s="12"/>
      <c r="F30" s="27"/>
      <c r="G30" s="35"/>
      <c r="H30" s="1"/>
      <c r="I30" s="13"/>
      <c r="J30" s="7" t="s">
        <v>35</v>
      </c>
      <c r="K30" s="8"/>
      <c r="L30" s="8"/>
      <c r="M30" s="8"/>
      <c r="N30" s="25">
        <f>N5+N7+N28</f>
        <v>6602.2699999999995</v>
      </c>
    </row>
    <row r="31" spans="1:14" ht="12.75">
      <c r="A31" s="1"/>
      <c r="B31" s="1"/>
      <c r="C31" s="1"/>
      <c r="D31" s="1"/>
      <c r="E31" s="1"/>
      <c r="F31" s="12"/>
      <c r="G31" s="35"/>
      <c r="H31" s="1"/>
      <c r="I31" s="13"/>
      <c r="J31" s="1"/>
      <c r="K31" s="1"/>
      <c r="L31" s="1"/>
      <c r="M31" s="1"/>
      <c r="N31" s="1"/>
    </row>
    <row r="32" spans="1:14" ht="12.75">
      <c r="A32" s="1"/>
      <c r="B32" s="30" t="s">
        <v>36</v>
      </c>
      <c r="C32" s="30"/>
      <c r="D32" s="30"/>
      <c r="E32" s="24"/>
      <c r="F32" s="31">
        <f>SUM(F30:F31)</f>
        <v>0</v>
      </c>
      <c r="G32" s="35"/>
      <c r="H32" s="1"/>
      <c r="I32" s="36"/>
      <c r="J32" s="37"/>
      <c r="K32" s="37"/>
      <c r="L32" s="37"/>
      <c r="M32" s="37"/>
      <c r="N32" s="37"/>
    </row>
    <row r="33" spans="1:14" ht="12.75">
      <c r="A33" s="1"/>
      <c r="B33" s="38"/>
      <c r="C33" s="38"/>
      <c r="D33" s="38"/>
      <c r="E33" s="33"/>
      <c r="F33" s="35"/>
      <c r="G33" s="1"/>
      <c r="H33" s="1"/>
      <c r="I33" s="13"/>
      <c r="J33" s="1"/>
      <c r="K33" s="1"/>
      <c r="L33" s="1"/>
      <c r="M33" s="1"/>
      <c r="N33" s="1"/>
    </row>
    <row r="34" spans="1:14" ht="12.75">
      <c r="A34" s="1"/>
      <c r="B34" s="30" t="s">
        <v>37</v>
      </c>
      <c r="C34" s="30"/>
      <c r="D34" s="30"/>
      <c r="E34" s="24"/>
      <c r="F34" s="31"/>
      <c r="G34" s="31">
        <f>F27+F32</f>
        <v>5486</v>
      </c>
      <c r="H34" s="1"/>
      <c r="I34" s="13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3"/>
      <c r="J35" s="4" t="s">
        <v>38</v>
      </c>
      <c r="K35" s="1"/>
      <c r="L35" s="1"/>
      <c r="M35" s="1"/>
      <c r="N35" s="1"/>
    </row>
    <row r="36" spans="1:14" ht="15">
      <c r="A36" s="1"/>
      <c r="B36" s="6" t="s">
        <v>39</v>
      </c>
      <c r="C36" s="6"/>
      <c r="D36" s="6"/>
      <c r="E36" s="26"/>
      <c r="F36" s="33"/>
      <c r="G36" s="27"/>
      <c r="H36" s="1"/>
      <c r="I36" s="13"/>
      <c r="J36" s="39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3"/>
      <c r="J37" s="1" t="s">
        <v>40</v>
      </c>
      <c r="K37" s="40" t="s">
        <v>41</v>
      </c>
      <c r="L37" s="41" t="s">
        <v>179</v>
      </c>
      <c r="M37" s="41" t="s">
        <v>180</v>
      </c>
      <c r="N37" s="40" t="s">
        <v>42</v>
      </c>
    </row>
    <row r="38" spans="1:14" ht="12.75">
      <c r="A38" s="1"/>
      <c r="B38" s="11" t="s">
        <v>43</v>
      </c>
      <c r="C38" s="11"/>
      <c r="D38" s="11"/>
      <c r="E38" s="12"/>
      <c r="F38" s="1"/>
      <c r="G38" s="1"/>
      <c r="H38" s="1"/>
      <c r="I38" s="13"/>
      <c r="J38" s="42" t="s">
        <v>44</v>
      </c>
      <c r="K38" s="43">
        <v>3960</v>
      </c>
      <c r="L38" s="43">
        <v>150</v>
      </c>
      <c r="M38" s="43">
        <v>0</v>
      </c>
      <c r="N38" s="44">
        <f>K38+L38-M38</f>
        <v>4110</v>
      </c>
    </row>
    <row r="39" spans="1:14" ht="12.75">
      <c r="A39" s="1"/>
      <c r="B39" s="45" t="s">
        <v>256</v>
      </c>
      <c r="C39" s="16"/>
      <c r="D39" s="16"/>
      <c r="E39" s="15">
        <v>660</v>
      </c>
      <c r="F39" s="1"/>
      <c r="G39" s="1"/>
      <c r="H39" s="1"/>
      <c r="I39" s="13"/>
      <c r="J39" s="13" t="s">
        <v>46</v>
      </c>
      <c r="K39" s="43">
        <v>1340</v>
      </c>
      <c r="L39" s="43">
        <v>100</v>
      </c>
      <c r="M39" s="43">
        <f>Q39*-1</f>
        <v>0</v>
      </c>
      <c r="N39" s="46">
        <f>K39+L39-M39</f>
        <v>1440</v>
      </c>
    </row>
    <row r="40" spans="1:14" ht="12.75">
      <c r="A40" s="1"/>
      <c r="B40" s="16" t="s">
        <v>188</v>
      </c>
      <c r="C40" s="16"/>
      <c r="D40" s="16"/>
      <c r="E40" s="15">
        <v>660</v>
      </c>
      <c r="F40" s="1"/>
      <c r="G40" s="1"/>
      <c r="H40" s="1"/>
      <c r="I40" s="13"/>
      <c r="J40" s="13" t="s">
        <v>48</v>
      </c>
      <c r="K40" s="43">
        <v>1080</v>
      </c>
      <c r="L40" s="43">
        <v>40</v>
      </c>
      <c r="M40" s="43">
        <f>Q40*-1</f>
        <v>0</v>
      </c>
      <c r="N40" s="46">
        <f>K40+L40-M40</f>
        <v>1120</v>
      </c>
    </row>
    <row r="41" spans="1:14" ht="12.75">
      <c r="A41" s="1"/>
      <c r="B41" s="16" t="s">
        <v>189</v>
      </c>
      <c r="C41" s="16"/>
      <c r="D41" s="16"/>
      <c r="E41" s="15">
        <v>660</v>
      </c>
      <c r="F41" s="1"/>
      <c r="G41" s="1"/>
      <c r="H41" s="1"/>
      <c r="I41" s="13"/>
      <c r="J41" s="5" t="s">
        <v>50</v>
      </c>
      <c r="K41" s="47">
        <v>500</v>
      </c>
      <c r="L41" s="43">
        <v>0</v>
      </c>
      <c r="M41" s="43">
        <f>Q41*-1</f>
        <v>0</v>
      </c>
      <c r="N41" s="46">
        <v>500</v>
      </c>
    </row>
    <row r="42" spans="1:14" ht="12.75">
      <c r="A42" s="1"/>
      <c r="B42" s="16" t="s">
        <v>190</v>
      </c>
      <c r="C42" s="16"/>
      <c r="D42" s="16"/>
      <c r="E42" s="15">
        <v>660</v>
      </c>
      <c r="F42" s="1"/>
      <c r="G42" s="1"/>
      <c r="H42" s="1"/>
      <c r="I42" s="13"/>
      <c r="J42" s="5" t="s">
        <v>52</v>
      </c>
      <c r="K42" s="47">
        <v>6775</v>
      </c>
      <c r="L42" s="47">
        <v>0</v>
      </c>
      <c r="M42" s="47">
        <f>Q42*-1</f>
        <v>0</v>
      </c>
      <c r="N42" s="96">
        <f>K42+L42-M42</f>
        <v>6775</v>
      </c>
    </row>
    <row r="43" spans="1:14" ht="12.75">
      <c r="A43" s="1"/>
      <c r="B43" s="16" t="s">
        <v>191</v>
      </c>
      <c r="C43" s="16"/>
      <c r="D43" s="16"/>
      <c r="E43" s="15">
        <v>660</v>
      </c>
      <c r="F43" s="1"/>
      <c r="G43" s="1"/>
      <c r="H43" s="1"/>
      <c r="I43" s="13"/>
      <c r="J43" s="5" t="s">
        <v>337</v>
      </c>
      <c r="K43" s="47">
        <v>3491</v>
      </c>
      <c r="L43" s="47">
        <v>0</v>
      </c>
      <c r="M43" s="47">
        <v>896.68</v>
      </c>
      <c r="N43" s="96">
        <f>K43+L43-M43</f>
        <v>2594.32</v>
      </c>
    </row>
    <row r="44" spans="1:14" ht="12.75">
      <c r="A44" s="1"/>
      <c r="B44" s="1"/>
      <c r="C44" s="16"/>
      <c r="D44" s="16"/>
      <c r="E44" s="15"/>
      <c r="F44" s="1"/>
      <c r="G44" s="1"/>
      <c r="H44" s="1"/>
      <c r="I44" s="13"/>
      <c r="J44" s="5" t="s">
        <v>338</v>
      </c>
      <c r="K44" s="47">
        <v>60</v>
      </c>
      <c r="L44" s="47">
        <v>30</v>
      </c>
      <c r="M44" s="47">
        <v>0</v>
      </c>
      <c r="N44" s="96">
        <f>K44+L44-M44</f>
        <v>90</v>
      </c>
    </row>
    <row r="45" spans="1:14" ht="12.75">
      <c r="A45" s="1"/>
      <c r="B45" s="1"/>
      <c r="C45" s="23" t="s">
        <v>57</v>
      </c>
      <c r="D45" s="23"/>
      <c r="E45" s="24"/>
      <c r="F45" s="25">
        <f>SUM(E39:E43)</f>
        <v>3300</v>
      </c>
      <c r="G45" s="1"/>
      <c r="H45" s="1"/>
      <c r="I45" s="13"/>
      <c r="J45" s="117" t="s">
        <v>54</v>
      </c>
      <c r="K45" s="98">
        <f>SUM(K38:K44)</f>
        <v>17206</v>
      </c>
      <c r="L45" s="98">
        <f>SUM(L38:L44)</f>
        <v>320</v>
      </c>
      <c r="M45" s="98">
        <f>SUM(M38:M44)</f>
        <v>896.68</v>
      </c>
      <c r="N45" s="99">
        <f>SUM(N38:N44)</f>
        <v>16629.32</v>
      </c>
    </row>
    <row r="46" spans="1:14" ht="12.75">
      <c r="A46" s="1"/>
      <c r="B46" s="1"/>
      <c r="C46" s="1"/>
      <c r="D46" s="1"/>
      <c r="E46" s="1"/>
      <c r="F46" s="1"/>
      <c r="G46" s="1"/>
      <c r="H46" s="1"/>
      <c r="I46" s="13"/>
      <c r="J46" s="1"/>
      <c r="K46" s="1"/>
      <c r="L46" s="1"/>
      <c r="M46" s="1"/>
      <c r="N46" s="1"/>
    </row>
    <row r="47" spans="1:14" ht="12.75">
      <c r="A47" s="1"/>
      <c r="B47" s="11" t="s">
        <v>60</v>
      </c>
      <c r="C47" s="11"/>
      <c r="D47" s="11"/>
      <c r="E47" s="12"/>
      <c r="F47" s="1"/>
      <c r="G47" s="1"/>
      <c r="H47" s="1"/>
      <c r="I47" s="13"/>
      <c r="J47" s="16" t="s">
        <v>56</v>
      </c>
      <c r="K47" s="1"/>
      <c r="L47" s="1"/>
      <c r="M47" s="1"/>
      <c r="N47" s="1"/>
    </row>
    <row r="48" spans="1:14" ht="12.75">
      <c r="A48" s="1"/>
      <c r="B48" s="2" t="s">
        <v>62</v>
      </c>
      <c r="C48" s="2"/>
      <c r="D48" s="2"/>
      <c r="E48" s="12">
        <f>E117</f>
        <v>335.01</v>
      </c>
      <c r="F48" s="1"/>
      <c r="G48" s="1"/>
      <c r="H48" s="1"/>
      <c r="I48" s="13"/>
      <c r="J48" s="48" t="s">
        <v>193</v>
      </c>
      <c r="K48" s="1"/>
      <c r="L48" s="1"/>
      <c r="M48" s="1"/>
      <c r="N48" s="1"/>
    </row>
    <row r="49" spans="1:14" ht="12.75">
      <c r="A49" s="1"/>
      <c r="B49" s="2" t="s">
        <v>64</v>
      </c>
      <c r="C49" s="2"/>
      <c r="D49" s="2"/>
      <c r="E49" s="12">
        <f>E130</f>
        <v>14.919999999999998</v>
      </c>
      <c r="F49" s="1"/>
      <c r="G49" s="1"/>
      <c r="H49" s="1"/>
      <c r="I49" s="13"/>
      <c r="J49" s="48" t="s">
        <v>194</v>
      </c>
      <c r="K49" s="33"/>
      <c r="L49" s="33"/>
      <c r="M49" s="33"/>
      <c r="N49" s="33"/>
    </row>
    <row r="50" spans="1:14" ht="12.75">
      <c r="A50" s="1"/>
      <c r="B50" s="16" t="s">
        <v>66</v>
      </c>
      <c r="C50" s="16"/>
      <c r="D50" s="16"/>
      <c r="E50" s="12"/>
      <c r="F50" s="1"/>
      <c r="G50" s="1"/>
      <c r="H50" s="1"/>
      <c r="I50" s="13"/>
      <c r="J50" s="48" t="s">
        <v>195</v>
      </c>
      <c r="K50" s="1"/>
      <c r="L50" s="1"/>
      <c r="M50" s="1"/>
      <c r="N50" s="1"/>
    </row>
    <row r="51" spans="1:14" ht="12.75">
      <c r="A51" s="1"/>
      <c r="B51" s="1"/>
      <c r="C51" s="23" t="s">
        <v>259</v>
      </c>
      <c r="D51" s="23"/>
      <c r="E51" s="24"/>
      <c r="F51" s="25">
        <f>E48+E49</f>
        <v>349.93</v>
      </c>
      <c r="G51" s="1"/>
      <c r="H51" s="1"/>
      <c r="I51" s="13"/>
      <c r="J51" s="48" t="s">
        <v>342</v>
      </c>
      <c r="K51" s="16" t="s">
        <v>343</v>
      </c>
      <c r="L51" s="16"/>
      <c r="M51" s="16"/>
      <c r="N51" s="16"/>
    </row>
    <row r="52" spans="1:14" ht="12.75">
      <c r="A52" s="1"/>
      <c r="B52" s="50"/>
      <c r="C52" s="50"/>
      <c r="D52" s="50"/>
      <c r="E52" s="12"/>
      <c r="F52" s="1"/>
      <c r="G52" s="1"/>
      <c r="H52" s="1"/>
      <c r="I52" s="13"/>
      <c r="J52" s="48" t="s">
        <v>344</v>
      </c>
      <c r="K52" s="16" t="s">
        <v>343</v>
      </c>
      <c r="L52" s="16"/>
      <c r="M52" s="16"/>
      <c r="N52" s="16"/>
    </row>
    <row r="53" spans="1:14" ht="12.75">
      <c r="A53" s="1"/>
      <c r="B53" s="11" t="s">
        <v>68</v>
      </c>
      <c r="C53" s="11"/>
      <c r="D53" s="11"/>
      <c r="E53" s="12"/>
      <c r="F53" s="1"/>
      <c r="G53" s="1"/>
      <c r="H53" s="1"/>
      <c r="I53" s="13"/>
      <c r="J53" s="48" t="s">
        <v>542</v>
      </c>
      <c r="K53" s="16"/>
      <c r="L53" s="16"/>
      <c r="M53" s="16"/>
      <c r="N53" s="16"/>
    </row>
    <row r="54" spans="1:14" ht="12.75">
      <c r="A54" s="1"/>
      <c r="B54" s="2" t="s">
        <v>69</v>
      </c>
      <c r="C54" s="2"/>
      <c r="D54" s="2"/>
      <c r="E54" s="15">
        <f>K88</f>
        <v>255.81</v>
      </c>
      <c r="F54" s="1"/>
      <c r="G54" s="1"/>
      <c r="H54" s="1"/>
      <c r="I54" s="13"/>
      <c r="J54" s="48"/>
      <c r="K54" s="16"/>
      <c r="L54" s="16"/>
      <c r="M54" s="16"/>
      <c r="N54" s="16"/>
    </row>
    <row r="55" spans="1:14" ht="12.75">
      <c r="A55" s="1"/>
      <c r="B55" s="51" t="s">
        <v>70</v>
      </c>
      <c r="C55" s="51"/>
      <c r="D55" s="51"/>
      <c r="E55" s="15">
        <v>103.39</v>
      </c>
      <c r="F55" s="1"/>
      <c r="G55" s="1"/>
      <c r="H55" s="1"/>
      <c r="I55" s="36"/>
      <c r="J55" s="37"/>
      <c r="K55" s="37"/>
      <c r="L55" s="37"/>
      <c r="M55" s="37"/>
      <c r="N55" s="37"/>
    </row>
    <row r="56" spans="1:14" ht="12.75">
      <c r="A56" s="1"/>
      <c r="B56" s="1"/>
      <c r="C56" s="23" t="s">
        <v>72</v>
      </c>
      <c r="D56" s="23"/>
      <c r="E56" s="24"/>
      <c r="F56" s="52">
        <f>SUM(E54:E55)</f>
        <v>359.2</v>
      </c>
      <c r="G56" s="1"/>
      <c r="H56" s="1"/>
      <c r="I56" s="42"/>
      <c r="J56" s="1"/>
      <c r="K56" s="1"/>
      <c r="L56" s="1"/>
      <c r="M56" s="1" t="s">
        <v>223</v>
      </c>
      <c r="N56" s="1"/>
    </row>
    <row r="57" spans="1:14" ht="12.75">
      <c r="A57" s="1"/>
      <c r="B57" s="53"/>
      <c r="C57" s="53"/>
      <c r="D57" s="53"/>
      <c r="E57" s="27"/>
      <c r="F57" s="1"/>
      <c r="G57" s="1"/>
      <c r="H57" s="1"/>
      <c r="I57" s="13"/>
      <c r="J57" s="1"/>
      <c r="K57" s="1"/>
      <c r="L57" s="1"/>
      <c r="M57" s="1"/>
      <c r="N57" s="1"/>
    </row>
    <row r="58" spans="1:14" ht="15">
      <c r="A58" s="1"/>
      <c r="B58" s="55" t="s">
        <v>74</v>
      </c>
      <c r="C58" s="55"/>
      <c r="D58" s="55"/>
      <c r="E58" s="12"/>
      <c r="F58" s="1"/>
      <c r="G58" s="1"/>
      <c r="H58" s="1"/>
      <c r="I58" s="13"/>
      <c r="J58" s="4" t="s">
        <v>71</v>
      </c>
      <c r="K58" s="1"/>
      <c r="L58" s="1"/>
      <c r="M58" s="1"/>
      <c r="N58" s="1"/>
    </row>
    <row r="59" spans="1:14" ht="12.75">
      <c r="A59" s="1"/>
      <c r="B59" s="51" t="s">
        <v>75</v>
      </c>
      <c r="C59" s="51"/>
      <c r="D59" s="51"/>
      <c r="E59" s="12">
        <f>K121</f>
        <v>607.86</v>
      </c>
      <c r="F59" s="1"/>
      <c r="G59" s="1"/>
      <c r="H59" s="1"/>
      <c r="I59" s="13"/>
      <c r="J59" s="1"/>
      <c r="K59" s="1"/>
      <c r="L59" s="1"/>
      <c r="M59" s="1"/>
      <c r="N59" s="1"/>
    </row>
    <row r="60" spans="1:14" ht="12.75">
      <c r="A60" s="1"/>
      <c r="B60" s="51" t="s">
        <v>76</v>
      </c>
      <c r="C60" s="51"/>
      <c r="D60" s="51"/>
      <c r="E60" s="12">
        <f>K124</f>
        <v>90</v>
      </c>
      <c r="F60" s="1"/>
      <c r="G60" s="1"/>
      <c r="H60" s="1"/>
      <c r="I60" s="13"/>
      <c r="J60" s="54" t="s">
        <v>224</v>
      </c>
      <c r="K60" s="24"/>
      <c r="L60" s="121"/>
      <c r="M60" s="122">
        <v>198</v>
      </c>
      <c r="N60" s="1"/>
    </row>
    <row r="61" spans="1:14" ht="12.75">
      <c r="A61" s="1"/>
      <c r="B61" s="51" t="s">
        <v>77</v>
      </c>
      <c r="C61" s="51"/>
      <c r="D61" s="51"/>
      <c r="E61" s="15">
        <f>K126</f>
        <v>10</v>
      </c>
      <c r="F61" s="1"/>
      <c r="G61" s="1"/>
      <c r="H61" s="1"/>
      <c r="I61" s="13"/>
      <c r="J61" s="33"/>
      <c r="K61" s="33"/>
      <c r="L61" s="112"/>
      <c r="M61" s="112"/>
      <c r="N61" s="1"/>
    </row>
    <row r="62" spans="1:14" ht="12.75">
      <c r="A62" s="1"/>
      <c r="B62" s="16" t="s">
        <v>66</v>
      </c>
      <c r="C62" s="16"/>
      <c r="D62" s="16"/>
      <c r="E62" s="15"/>
      <c r="F62" s="1"/>
      <c r="G62" s="1"/>
      <c r="H62" s="1"/>
      <c r="I62" s="13"/>
      <c r="J62" s="33"/>
      <c r="K62" s="33"/>
      <c r="L62" s="123"/>
      <c r="M62" s="123"/>
      <c r="N62" s="1"/>
    </row>
    <row r="63" spans="1:14" ht="12.75">
      <c r="A63" s="1"/>
      <c r="B63" s="1"/>
      <c r="C63" s="23" t="s">
        <v>80</v>
      </c>
      <c r="D63" s="23"/>
      <c r="E63" s="24"/>
      <c r="F63" s="25">
        <f>SUM(E59:E61)</f>
        <v>707.86</v>
      </c>
      <c r="G63" s="1"/>
      <c r="H63" s="1"/>
      <c r="I63" s="36"/>
      <c r="J63" s="37"/>
      <c r="K63" s="37"/>
      <c r="L63" s="37"/>
      <c r="M63" s="37"/>
      <c r="N63" s="37"/>
    </row>
    <row r="64" spans="1:14" ht="12.75">
      <c r="A64" s="1"/>
      <c r="B64" s="1"/>
      <c r="C64" s="1"/>
      <c r="D64" s="1"/>
      <c r="E64" s="1"/>
      <c r="F64" s="1"/>
      <c r="G64" s="1"/>
      <c r="H64" s="1"/>
      <c r="I64" s="13"/>
      <c r="J64" s="1"/>
      <c r="K64" s="1"/>
      <c r="L64" s="1"/>
      <c r="M64" s="1"/>
      <c r="N64" s="33"/>
    </row>
    <row r="65" spans="1:14" ht="15">
      <c r="A65" s="1"/>
      <c r="B65" s="11" t="s">
        <v>82</v>
      </c>
      <c r="C65" s="11"/>
      <c r="D65" s="11"/>
      <c r="E65" s="12"/>
      <c r="F65" s="1"/>
      <c r="G65" s="1"/>
      <c r="H65" s="1"/>
      <c r="I65" s="13"/>
      <c r="J65" s="4" t="s">
        <v>79</v>
      </c>
      <c r="K65" s="1"/>
      <c r="L65" s="1"/>
      <c r="M65" s="1"/>
      <c r="N65" s="1"/>
    </row>
    <row r="66" spans="1:14" ht="12.75">
      <c r="A66" s="1"/>
      <c r="B66" s="16" t="s">
        <v>66</v>
      </c>
      <c r="C66" s="50"/>
      <c r="D66" s="50"/>
      <c r="E66" s="12"/>
      <c r="F66" s="1"/>
      <c r="G66" s="1"/>
      <c r="H66" s="1"/>
      <c r="I66" s="13"/>
      <c r="J66" s="1"/>
      <c r="K66" s="1"/>
      <c r="L66" s="1"/>
      <c r="M66" s="1"/>
      <c r="N66" s="1"/>
    </row>
    <row r="67" spans="1:14" ht="12.75">
      <c r="A67" s="1"/>
      <c r="B67" s="1"/>
      <c r="C67" s="23" t="s">
        <v>85</v>
      </c>
      <c r="D67" s="23"/>
      <c r="E67" s="24"/>
      <c r="F67" s="25">
        <f>K134</f>
        <v>282.8</v>
      </c>
      <c r="G67" s="1"/>
      <c r="H67" s="1"/>
      <c r="I67" s="13"/>
      <c r="J67" s="2" t="s">
        <v>81</v>
      </c>
      <c r="K67" s="33"/>
      <c r="L67" s="1"/>
      <c r="M67" s="1"/>
      <c r="N67" s="1"/>
    </row>
    <row r="68" spans="1:14" ht="12.75">
      <c r="A68" s="1"/>
      <c r="B68" s="26"/>
      <c r="C68" s="26"/>
      <c r="D68" s="26"/>
      <c r="E68" s="1"/>
      <c r="F68" s="27"/>
      <c r="G68" s="35"/>
      <c r="H68" s="1"/>
      <c r="I68" s="13"/>
      <c r="J68" s="56" t="s">
        <v>83</v>
      </c>
      <c r="K68" s="24"/>
      <c r="L68" s="57">
        <v>0</v>
      </c>
      <c r="M68" s="1"/>
      <c r="N68" s="1"/>
    </row>
    <row r="69" spans="1:14" ht="12.75">
      <c r="A69" s="1"/>
      <c r="B69" s="11" t="s">
        <v>87</v>
      </c>
      <c r="C69" s="11"/>
      <c r="D69" s="11"/>
      <c r="E69" s="12"/>
      <c r="F69" s="1"/>
      <c r="G69" s="1"/>
      <c r="H69" s="1"/>
      <c r="I69" s="13"/>
      <c r="J69" s="39" t="s">
        <v>84</v>
      </c>
      <c r="K69" s="1"/>
      <c r="L69" s="58">
        <f>SUM(L67:L68)</f>
        <v>0</v>
      </c>
      <c r="M69" s="1"/>
      <c r="N69" s="1"/>
    </row>
    <row r="70" spans="1:14" ht="12.75">
      <c r="A70" s="1"/>
      <c r="B70" s="16" t="s">
        <v>66</v>
      </c>
      <c r="C70" s="50"/>
      <c r="D70" s="50"/>
      <c r="E70" s="12"/>
      <c r="F70" s="1"/>
      <c r="G70" s="27"/>
      <c r="H70" s="1"/>
      <c r="I70" s="13"/>
      <c r="J70" s="1"/>
      <c r="K70" s="1"/>
      <c r="L70" s="1"/>
      <c r="M70" s="1"/>
      <c r="N70" s="1"/>
    </row>
    <row r="71" spans="1:14" ht="12.75">
      <c r="A71" s="1"/>
      <c r="B71" s="1"/>
      <c r="C71" s="23" t="s">
        <v>89</v>
      </c>
      <c r="D71" s="23"/>
      <c r="E71" s="24"/>
      <c r="F71" s="25">
        <f>K138</f>
        <v>6.05</v>
      </c>
      <c r="G71" s="27"/>
      <c r="H71" s="1"/>
      <c r="I71" s="13"/>
      <c r="J71" s="2" t="s">
        <v>86</v>
      </c>
      <c r="K71" s="33"/>
      <c r="L71" s="1"/>
      <c r="M71" s="1"/>
      <c r="N71" s="1"/>
    </row>
    <row r="72" spans="1:14" ht="12.75">
      <c r="A72" s="1"/>
      <c r="B72" s="50"/>
      <c r="C72" s="50"/>
      <c r="D72" s="50"/>
      <c r="E72" s="12"/>
      <c r="F72" s="1"/>
      <c r="G72" s="1"/>
      <c r="H72" s="1"/>
      <c r="I72" s="13"/>
      <c r="J72" s="56" t="s">
        <v>88</v>
      </c>
      <c r="K72" s="24"/>
      <c r="L72" s="57">
        <v>0</v>
      </c>
      <c r="M72" s="1"/>
      <c r="N72" s="1"/>
    </row>
    <row r="73" spans="1:14" ht="12.75">
      <c r="A73" s="1"/>
      <c r="B73" s="11" t="s">
        <v>90</v>
      </c>
      <c r="C73" s="11"/>
      <c r="D73" s="11"/>
      <c r="E73" s="1"/>
      <c r="F73" s="1"/>
      <c r="G73" s="1"/>
      <c r="H73" s="1"/>
      <c r="I73" s="13"/>
      <c r="J73" s="39" t="s">
        <v>84</v>
      </c>
      <c r="K73" s="33"/>
      <c r="L73" s="58">
        <f>SUM(L72)</f>
        <v>0</v>
      </c>
      <c r="M73" s="1"/>
      <c r="N73" s="1"/>
    </row>
    <row r="74" spans="1:14" ht="12.75">
      <c r="A74" s="1"/>
      <c r="B74" s="16" t="s">
        <v>66</v>
      </c>
      <c r="C74" s="50"/>
      <c r="D74" s="50"/>
      <c r="E74" s="1"/>
      <c r="F74" s="1"/>
      <c r="G74" s="1"/>
      <c r="H74" s="1"/>
      <c r="I74" s="13"/>
      <c r="J74" s="1"/>
      <c r="K74" s="1"/>
      <c r="L74" s="1"/>
      <c r="M74" s="1"/>
      <c r="N74" s="1"/>
    </row>
    <row r="75" spans="1:14" ht="12.75">
      <c r="A75" s="1"/>
      <c r="B75" s="1"/>
      <c r="C75" s="23" t="s">
        <v>91</v>
      </c>
      <c r="D75" s="23"/>
      <c r="E75" s="24"/>
      <c r="F75" s="25">
        <f>K148</f>
        <v>1364.99</v>
      </c>
      <c r="G75" s="1"/>
      <c r="H75" s="1"/>
      <c r="I75" s="36"/>
      <c r="J75" s="37"/>
      <c r="K75" s="37"/>
      <c r="L75" s="37"/>
      <c r="M75" s="37"/>
      <c r="N75" s="37"/>
    </row>
    <row r="76" spans="1:14" ht="12.75">
      <c r="A76" s="1"/>
      <c r="B76" s="1"/>
      <c r="C76" s="1"/>
      <c r="D76" s="1"/>
      <c r="E76" s="1"/>
      <c r="F76" s="1"/>
      <c r="G76" s="1"/>
      <c r="H76" s="1"/>
      <c r="I76" s="13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59"/>
      <c r="I77" s="13"/>
      <c r="J77" s="1"/>
      <c r="K77" s="1"/>
      <c r="L77" s="1"/>
      <c r="M77" s="1"/>
      <c r="N77" s="1"/>
    </row>
    <row r="78" spans="1:14" ht="12.75">
      <c r="A78" s="1"/>
      <c r="B78" s="30" t="s">
        <v>92</v>
      </c>
      <c r="C78" s="30"/>
      <c r="D78" s="30"/>
      <c r="E78" s="24"/>
      <c r="F78" s="25"/>
      <c r="G78" s="31">
        <f>F45+F51+F56+F63+F67+F71+F75</f>
        <v>6370.83</v>
      </c>
      <c r="H78" s="59"/>
      <c r="I78" s="13"/>
      <c r="J78" s="1"/>
      <c r="K78" s="1"/>
      <c r="L78" s="1"/>
      <c r="M78" s="1"/>
      <c r="N78" s="1"/>
    </row>
    <row r="79" spans="1:14" ht="12.75">
      <c r="A79" s="1"/>
      <c r="B79" s="26"/>
      <c r="C79" s="26"/>
      <c r="D79" s="26"/>
      <c r="E79" s="1"/>
      <c r="F79" s="10"/>
      <c r="G79" s="1"/>
      <c r="H79" s="1"/>
      <c r="I79" s="13"/>
      <c r="J79" s="1"/>
      <c r="K79" s="1"/>
      <c r="L79" s="1"/>
      <c r="M79" s="1"/>
      <c r="N79" s="1"/>
    </row>
    <row r="80" spans="1:14" ht="15">
      <c r="A80" s="1"/>
      <c r="B80" s="6" t="s">
        <v>93</v>
      </c>
      <c r="C80" s="6"/>
      <c r="D80" s="6"/>
      <c r="E80" s="1"/>
      <c r="F80" s="1"/>
      <c r="G80" s="60">
        <f>G34-G78</f>
        <v>-884.8299999999999</v>
      </c>
      <c r="H80" s="1"/>
      <c r="I80" s="13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3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3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3"/>
      <c r="J83" s="1"/>
      <c r="K83" s="1"/>
      <c r="L83" s="1"/>
      <c r="M83" s="1"/>
      <c r="N83" s="1"/>
    </row>
    <row r="84" spans="1:14" ht="18">
      <c r="A84" s="1"/>
      <c r="B84" s="1"/>
      <c r="C84" s="4"/>
      <c r="D84" s="4"/>
      <c r="E84" s="1"/>
      <c r="F84" s="1"/>
      <c r="G84" s="3" t="s">
        <v>427</v>
      </c>
      <c r="H84" s="33"/>
      <c r="I84" s="61"/>
      <c r="J84" s="2"/>
      <c r="K84" s="2"/>
      <c r="L84" s="1"/>
      <c r="M84" s="1"/>
      <c r="N84" s="1"/>
    </row>
    <row r="85" spans="1:14" ht="18">
      <c r="A85" s="1"/>
      <c r="B85" s="4" t="s">
        <v>94</v>
      </c>
      <c r="C85" s="4"/>
      <c r="D85" s="4"/>
      <c r="E85" s="1"/>
      <c r="F85" s="1"/>
      <c r="G85" s="3"/>
      <c r="H85" s="33"/>
      <c r="I85" s="61"/>
      <c r="J85" s="2"/>
      <c r="K85" s="2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61"/>
      <c r="J86" s="2"/>
      <c r="K86" s="2"/>
      <c r="L86" s="1"/>
      <c r="M86" s="1"/>
      <c r="N86" s="1"/>
    </row>
    <row r="87" spans="1:14" ht="12.75">
      <c r="A87" s="39" t="s">
        <v>95</v>
      </c>
      <c r="B87" s="1"/>
      <c r="C87" s="1"/>
      <c r="D87" s="1"/>
      <c r="E87" s="1"/>
      <c r="F87" s="1"/>
      <c r="G87" s="39" t="s">
        <v>96</v>
      </c>
      <c r="H87" s="1"/>
      <c r="I87" s="1"/>
      <c r="J87" s="1"/>
      <c r="K87" s="1"/>
      <c r="L87" s="1"/>
      <c r="M87" s="1"/>
      <c r="N87" s="1"/>
    </row>
    <row r="88" spans="1:14" ht="12.75">
      <c r="A88" s="2" t="s">
        <v>97</v>
      </c>
      <c r="B88" s="1"/>
      <c r="C88" s="1"/>
      <c r="D88" s="1"/>
      <c r="E88" s="2"/>
      <c r="F88" s="1"/>
      <c r="G88" s="1"/>
      <c r="H88" s="62" t="s">
        <v>98</v>
      </c>
      <c r="I88" s="2"/>
      <c r="J88" s="1"/>
      <c r="K88" s="15">
        <v>255.81</v>
      </c>
      <c r="L88" s="1"/>
      <c r="M88" s="1"/>
      <c r="N88" s="1"/>
    </row>
    <row r="89" spans="1:14" ht="12.75">
      <c r="A89" s="2"/>
      <c r="B89" s="64" t="s">
        <v>452</v>
      </c>
      <c r="C89" s="1" t="s">
        <v>99</v>
      </c>
      <c r="D89" s="1"/>
      <c r="E89" s="15">
        <v>40</v>
      </c>
      <c r="F89" s="1"/>
      <c r="G89" s="1"/>
      <c r="H89" s="1" t="s">
        <v>428</v>
      </c>
      <c r="I89" s="2"/>
      <c r="J89" s="1"/>
      <c r="K89" s="15">
        <v>80</v>
      </c>
      <c r="L89" s="1"/>
      <c r="M89" s="1"/>
      <c r="N89" s="1"/>
    </row>
    <row r="90" spans="1:14" ht="12.75">
      <c r="A90" s="2"/>
      <c r="B90" s="100">
        <v>38931</v>
      </c>
      <c r="C90" s="1" t="s">
        <v>99</v>
      </c>
      <c r="D90" s="1"/>
      <c r="E90" s="12">
        <v>20</v>
      </c>
      <c r="F90" s="1"/>
      <c r="G90" s="1"/>
      <c r="H90" s="1" t="s">
        <v>551</v>
      </c>
      <c r="I90" s="2"/>
      <c r="J90" s="1"/>
      <c r="K90" s="15">
        <v>23.39</v>
      </c>
      <c r="L90" s="1"/>
      <c r="M90" s="1"/>
      <c r="N90" s="1"/>
    </row>
    <row r="91" spans="1:14" ht="12.75">
      <c r="A91" s="1"/>
      <c r="B91" s="100">
        <v>38936</v>
      </c>
      <c r="C91" s="1" t="s">
        <v>99</v>
      </c>
      <c r="D91" s="1"/>
      <c r="E91" s="12">
        <v>30</v>
      </c>
      <c r="F91" s="1"/>
      <c r="G91" s="1"/>
      <c r="H91" s="1"/>
      <c r="I91" s="2"/>
      <c r="J91" s="1"/>
      <c r="K91" s="15"/>
      <c r="L91" s="1"/>
      <c r="M91" s="1"/>
      <c r="N91" s="1"/>
    </row>
    <row r="92" spans="1:14" ht="12.75">
      <c r="A92" s="1"/>
      <c r="B92" s="100">
        <v>38951</v>
      </c>
      <c r="C92" s="1" t="s">
        <v>99</v>
      </c>
      <c r="D92" s="1"/>
      <c r="E92" s="12">
        <v>30</v>
      </c>
      <c r="F92" s="1"/>
      <c r="G92" s="2"/>
      <c r="H92" s="30" t="s">
        <v>101</v>
      </c>
      <c r="I92" s="30"/>
      <c r="J92" s="24"/>
      <c r="K92" s="31">
        <f>SUM(K88:K91)</f>
        <v>359.2</v>
      </c>
      <c r="L92" s="1"/>
      <c r="M92" s="1"/>
      <c r="N92" s="1"/>
    </row>
    <row r="93" spans="1:14" ht="12.75">
      <c r="A93" s="1"/>
      <c r="B93" s="100">
        <v>38952</v>
      </c>
      <c r="C93" s="1" t="s">
        <v>99</v>
      </c>
      <c r="D93" s="1"/>
      <c r="E93" s="15">
        <v>20</v>
      </c>
      <c r="F93" s="1"/>
      <c r="G93" s="2"/>
      <c r="H93" s="1"/>
      <c r="I93" s="1"/>
      <c r="J93" s="1"/>
      <c r="K93" s="1"/>
      <c r="L93" s="1"/>
      <c r="M93" s="1"/>
      <c r="N93" s="1"/>
    </row>
    <row r="94" spans="1:14" ht="12.75">
      <c r="A94" s="1"/>
      <c r="B94" s="100">
        <v>38960</v>
      </c>
      <c r="C94" s="1" t="s">
        <v>99</v>
      </c>
      <c r="D94" s="1"/>
      <c r="E94" s="15">
        <v>20</v>
      </c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63" t="s">
        <v>109</v>
      </c>
      <c r="C95" s="63"/>
      <c r="D95" s="63"/>
      <c r="E95" s="25">
        <f>SUM(E89:E94)</f>
        <v>160</v>
      </c>
      <c r="F95" s="1"/>
      <c r="G95" s="39" t="s">
        <v>102</v>
      </c>
      <c r="H95" s="1"/>
      <c r="I95" s="12"/>
      <c r="J95" s="1"/>
      <c r="K95" s="1"/>
      <c r="L95" s="1"/>
      <c r="M95" s="1"/>
      <c r="N95" s="1"/>
    </row>
    <row r="96" spans="1:14" ht="12.75">
      <c r="A96" s="1"/>
      <c r="B96" s="114"/>
      <c r="C96" s="114"/>
      <c r="D96" s="114"/>
      <c r="E96" s="10"/>
      <c r="F96" s="1"/>
      <c r="G96" s="39"/>
      <c r="H96" s="1"/>
      <c r="I96" s="12"/>
      <c r="J96" s="1"/>
      <c r="K96" s="1"/>
      <c r="L96" s="1"/>
      <c r="M96" s="1"/>
      <c r="N96" s="1"/>
    </row>
    <row r="97" spans="1:14" ht="12.75">
      <c r="A97" s="2" t="s">
        <v>111</v>
      </c>
      <c r="B97" s="1"/>
      <c r="C97" s="1"/>
      <c r="D97" s="1"/>
      <c r="E97" s="2"/>
      <c r="F97" s="1"/>
      <c r="G97" s="1" t="s">
        <v>103</v>
      </c>
      <c r="H97" s="1"/>
      <c r="I97" s="12"/>
      <c r="J97" s="1"/>
      <c r="K97" s="1"/>
      <c r="L97" s="1"/>
      <c r="M97" s="1"/>
      <c r="N97" s="1"/>
    </row>
    <row r="98" spans="1:14" ht="12.75">
      <c r="A98" s="2"/>
      <c r="B98" s="100">
        <v>38931</v>
      </c>
      <c r="C98" s="1" t="s">
        <v>99</v>
      </c>
      <c r="D98" s="1"/>
      <c r="E98" s="15">
        <v>20</v>
      </c>
      <c r="F98" s="1"/>
      <c r="G98" s="1" t="s">
        <v>429</v>
      </c>
      <c r="H98" s="1"/>
      <c r="I98" s="1"/>
      <c r="J98" s="1"/>
      <c r="K98" s="12">
        <v>25</v>
      </c>
      <c r="L98" s="1"/>
      <c r="M98" s="1"/>
      <c r="N98" s="1"/>
    </row>
    <row r="99" spans="1:14" ht="12.75">
      <c r="A99" s="1"/>
      <c r="B99" s="100">
        <v>38937</v>
      </c>
      <c r="C99" s="1" t="s">
        <v>99</v>
      </c>
      <c r="D99" s="1"/>
      <c r="E99" s="15">
        <v>20</v>
      </c>
      <c r="F99" s="1"/>
      <c r="G99" s="100">
        <v>38930</v>
      </c>
      <c r="H99" s="1" t="s">
        <v>430</v>
      </c>
      <c r="I99" s="1"/>
      <c r="J99" s="1"/>
      <c r="K99" s="12">
        <v>9</v>
      </c>
      <c r="L99" s="1"/>
      <c r="M99" s="1"/>
      <c r="N99" s="1"/>
    </row>
    <row r="100" spans="1:14" ht="12.75">
      <c r="A100" s="2"/>
      <c r="B100" s="100">
        <v>38939</v>
      </c>
      <c r="C100" s="1" t="s">
        <v>99</v>
      </c>
      <c r="D100" s="1"/>
      <c r="E100" s="15">
        <v>15.01</v>
      </c>
      <c r="F100" s="1"/>
      <c r="G100" s="1"/>
      <c r="H100" s="1" t="s">
        <v>431</v>
      </c>
      <c r="I100" s="1"/>
      <c r="J100" s="1"/>
      <c r="K100" s="12">
        <v>14.27</v>
      </c>
      <c r="L100" s="12"/>
      <c r="M100" s="1"/>
      <c r="N100" s="1"/>
    </row>
    <row r="101" spans="1:14" ht="12.75">
      <c r="A101" s="2"/>
      <c r="B101" s="101">
        <v>38944</v>
      </c>
      <c r="C101" s="2" t="s">
        <v>99</v>
      </c>
      <c r="D101" s="2"/>
      <c r="E101" s="15">
        <v>20</v>
      </c>
      <c r="F101" s="1"/>
      <c r="G101" s="1"/>
      <c r="H101" s="1" t="s">
        <v>238</v>
      </c>
      <c r="I101" s="1"/>
      <c r="J101" s="1"/>
      <c r="K101" s="12">
        <v>4</v>
      </c>
      <c r="L101" s="12"/>
      <c r="M101" s="1"/>
      <c r="N101" s="1"/>
    </row>
    <row r="102" spans="1:14" ht="12.75">
      <c r="A102" s="2"/>
      <c r="B102" s="101">
        <v>38945</v>
      </c>
      <c r="C102" s="2" t="s">
        <v>99</v>
      </c>
      <c r="D102" s="2"/>
      <c r="E102" s="15">
        <v>20</v>
      </c>
      <c r="F102" s="1"/>
      <c r="G102" s="1"/>
      <c r="H102" s="1" t="s">
        <v>431</v>
      </c>
      <c r="I102" s="1"/>
      <c r="J102" s="1"/>
      <c r="K102" s="12">
        <v>1.8</v>
      </c>
      <c r="L102" s="1"/>
      <c r="M102" s="1"/>
      <c r="N102" s="1"/>
    </row>
    <row r="103" spans="1:14" ht="12.75">
      <c r="A103" s="2"/>
      <c r="B103" s="101">
        <v>38958</v>
      </c>
      <c r="C103" s="2" t="s">
        <v>99</v>
      </c>
      <c r="D103" s="2"/>
      <c r="E103" s="15">
        <v>10</v>
      </c>
      <c r="F103" s="1"/>
      <c r="G103" s="1"/>
      <c r="H103" s="1" t="s">
        <v>432</v>
      </c>
      <c r="I103" s="1"/>
      <c r="J103" s="1"/>
      <c r="K103" s="1">
        <v>1.2</v>
      </c>
      <c r="L103" s="1"/>
      <c r="M103" s="1"/>
      <c r="N103" s="1"/>
    </row>
    <row r="104" spans="1:14" ht="12.75">
      <c r="A104" s="1"/>
      <c r="B104" s="102">
        <v>38960</v>
      </c>
      <c r="C104" s="2" t="s">
        <v>99</v>
      </c>
      <c r="D104" s="2"/>
      <c r="E104" s="15">
        <v>20</v>
      </c>
      <c r="F104" s="1"/>
      <c r="G104" s="100">
        <v>38936</v>
      </c>
      <c r="H104" s="1" t="s">
        <v>430</v>
      </c>
      <c r="I104" s="1"/>
      <c r="J104" s="1"/>
      <c r="K104" s="12">
        <v>13.6</v>
      </c>
      <c r="L104" s="1"/>
      <c r="M104" s="1"/>
      <c r="N104" s="1"/>
    </row>
    <row r="105" spans="1:14" ht="12.75">
      <c r="A105" s="1"/>
      <c r="B105" s="63" t="s">
        <v>109</v>
      </c>
      <c r="C105" s="63"/>
      <c r="D105" s="63"/>
      <c r="E105" s="25">
        <f>SUM(E98:E104)</f>
        <v>125.00999999999999</v>
      </c>
      <c r="F105" s="1"/>
      <c r="G105" s="1"/>
      <c r="H105" s="1" t="s">
        <v>433</v>
      </c>
      <c r="I105" s="1"/>
      <c r="J105" s="1"/>
      <c r="K105" s="12">
        <v>9.7</v>
      </c>
      <c r="L105" s="1"/>
      <c r="M105" s="1"/>
      <c r="N105" s="1"/>
    </row>
    <row r="106" spans="1:14" ht="12.75">
      <c r="A106" s="1"/>
      <c r="B106" s="114"/>
      <c r="C106" s="114"/>
      <c r="D106" s="114"/>
      <c r="E106" s="10"/>
      <c r="F106" s="1"/>
      <c r="G106" s="1"/>
      <c r="H106" s="1" t="s">
        <v>434</v>
      </c>
      <c r="I106" s="1"/>
      <c r="J106" s="1"/>
      <c r="K106" s="12">
        <v>8.8</v>
      </c>
      <c r="L106" s="1"/>
      <c r="M106" s="1"/>
      <c r="N106" s="1"/>
    </row>
    <row r="107" spans="1:14" ht="12.75">
      <c r="A107" s="1" t="s">
        <v>117</v>
      </c>
      <c r="B107" s="114"/>
      <c r="C107" s="114"/>
      <c r="D107" s="114"/>
      <c r="E107" s="27"/>
      <c r="F107" s="1"/>
      <c r="G107" s="1"/>
      <c r="H107" s="1" t="s">
        <v>435</v>
      </c>
      <c r="I107" s="1"/>
      <c r="J107" s="1"/>
      <c r="K107" s="12">
        <v>6</v>
      </c>
      <c r="L107" s="1"/>
      <c r="M107" s="1"/>
      <c r="N107" s="1"/>
    </row>
    <row r="108" spans="1:14" ht="12.75">
      <c r="A108" s="1"/>
      <c r="B108" s="100">
        <v>38939</v>
      </c>
      <c r="C108" s="1" t="s">
        <v>219</v>
      </c>
      <c r="D108" s="1"/>
      <c r="E108" s="12">
        <v>10</v>
      </c>
      <c r="F108" s="1"/>
      <c r="G108" s="100">
        <v>38945</v>
      </c>
      <c r="H108" s="1" t="s">
        <v>436</v>
      </c>
      <c r="I108" s="1"/>
      <c r="J108" s="1"/>
      <c r="K108" s="12">
        <v>16.64</v>
      </c>
      <c r="L108" s="1"/>
      <c r="M108" s="1"/>
      <c r="N108" s="1"/>
    </row>
    <row r="109" spans="1:14" ht="12.75">
      <c r="A109" s="1"/>
      <c r="B109" s="100">
        <v>38960</v>
      </c>
      <c r="C109" s="1" t="s">
        <v>219</v>
      </c>
      <c r="D109" s="1"/>
      <c r="E109" s="12">
        <v>15</v>
      </c>
      <c r="F109" s="1"/>
      <c r="G109" s="100">
        <v>38945</v>
      </c>
      <c r="H109" s="1" t="s">
        <v>437</v>
      </c>
      <c r="I109" s="1"/>
      <c r="J109" s="1"/>
      <c r="K109" s="12">
        <v>14.9</v>
      </c>
      <c r="L109" s="1"/>
      <c r="M109" s="1"/>
      <c r="N109" s="1"/>
    </row>
    <row r="110" spans="1:14" ht="12.75">
      <c r="A110" s="1"/>
      <c r="B110" s="63" t="s">
        <v>109</v>
      </c>
      <c r="C110" s="63"/>
      <c r="D110" s="63"/>
      <c r="E110" s="52">
        <f>SUM(E108+E109)</f>
        <v>25</v>
      </c>
      <c r="F110" s="1"/>
      <c r="G110" s="1"/>
      <c r="H110" s="1" t="s">
        <v>430</v>
      </c>
      <c r="I110" s="1"/>
      <c r="J110" s="1"/>
      <c r="K110" s="12">
        <v>14.9</v>
      </c>
      <c r="L110" s="1"/>
      <c r="M110" s="1"/>
      <c r="N110" s="1"/>
    </row>
    <row r="111" spans="1:14" ht="12.75">
      <c r="A111" s="1"/>
      <c r="B111" s="114"/>
      <c r="C111" s="114"/>
      <c r="D111" s="114"/>
      <c r="E111" s="27"/>
      <c r="F111" s="1"/>
      <c r="G111" s="1"/>
      <c r="H111" s="1" t="s">
        <v>438</v>
      </c>
      <c r="I111" s="1"/>
      <c r="J111" s="1"/>
      <c r="K111" s="12">
        <v>9.15</v>
      </c>
      <c r="L111" s="1"/>
      <c r="M111" s="1"/>
      <c r="N111" s="1"/>
    </row>
    <row r="112" spans="1:14" ht="12.75">
      <c r="A112" s="1" t="s">
        <v>295</v>
      </c>
      <c r="B112" s="1"/>
      <c r="C112" s="1"/>
      <c r="D112" s="1"/>
      <c r="E112" s="1"/>
      <c r="F112" s="1"/>
      <c r="G112" s="1"/>
      <c r="H112" s="1" t="s">
        <v>305</v>
      </c>
      <c r="I112" s="1"/>
      <c r="J112" s="1"/>
      <c r="K112" s="12">
        <v>8</v>
      </c>
      <c r="L112" s="1"/>
      <c r="M112" s="1"/>
      <c r="N112" s="1"/>
    </row>
    <row r="113" spans="1:14" ht="12.75">
      <c r="A113" s="1"/>
      <c r="B113" s="100">
        <v>38952</v>
      </c>
      <c r="C113" s="1" t="s">
        <v>219</v>
      </c>
      <c r="D113" s="1"/>
      <c r="E113" s="12">
        <v>13</v>
      </c>
      <c r="F113" s="1"/>
      <c r="G113" s="100">
        <v>38951</v>
      </c>
      <c r="H113" s="1" t="s">
        <v>296</v>
      </c>
      <c r="I113" s="1"/>
      <c r="J113" s="1"/>
      <c r="K113" s="12">
        <v>4.5</v>
      </c>
      <c r="L113" s="1"/>
      <c r="M113" s="1"/>
      <c r="N113" s="1"/>
    </row>
    <row r="114" spans="1:14" ht="12.75">
      <c r="A114" s="1"/>
      <c r="B114" s="100">
        <v>38956</v>
      </c>
      <c r="C114" s="1" t="s">
        <v>219</v>
      </c>
      <c r="D114" s="1"/>
      <c r="E114" s="12">
        <v>12</v>
      </c>
      <c r="F114" s="1"/>
      <c r="G114" s="1"/>
      <c r="H114" s="1" t="s">
        <v>438</v>
      </c>
      <c r="I114" s="1"/>
      <c r="J114" s="1"/>
      <c r="K114" s="12">
        <v>15.8</v>
      </c>
      <c r="L114" s="1"/>
      <c r="M114" s="1"/>
      <c r="N114" s="1"/>
    </row>
    <row r="115" spans="1:14" ht="12.75">
      <c r="A115" s="1"/>
      <c r="B115" s="63" t="s">
        <v>109</v>
      </c>
      <c r="C115" s="63"/>
      <c r="D115" s="63"/>
      <c r="E115" s="52">
        <f>SUM(E113+E114)</f>
        <v>25</v>
      </c>
      <c r="F115" s="1"/>
      <c r="G115" s="1"/>
      <c r="H115" s="1" t="s">
        <v>439</v>
      </c>
      <c r="I115" s="1"/>
      <c r="J115" s="1"/>
      <c r="K115" s="12">
        <v>14.8</v>
      </c>
      <c r="L115" s="1"/>
      <c r="M115" s="1"/>
      <c r="N115" s="1"/>
    </row>
    <row r="116" spans="1:14" ht="12.75">
      <c r="A116" s="1"/>
      <c r="B116" s="1"/>
      <c r="C116" s="1"/>
      <c r="D116" s="1"/>
      <c r="E116" s="12"/>
      <c r="F116" s="1"/>
      <c r="G116" s="1"/>
      <c r="H116" s="1" t="s">
        <v>440</v>
      </c>
      <c r="I116" s="1"/>
      <c r="J116" s="1"/>
      <c r="K116" s="12">
        <v>10</v>
      </c>
      <c r="L116" s="1"/>
      <c r="M116" s="1"/>
      <c r="N116" s="1"/>
    </row>
    <row r="117" spans="1:14" ht="12.75">
      <c r="A117" s="1"/>
      <c r="B117" s="30" t="s">
        <v>122</v>
      </c>
      <c r="C117" s="30"/>
      <c r="D117" s="30"/>
      <c r="E117" s="31">
        <f>E95+E105+E110+E115</f>
        <v>335.01</v>
      </c>
      <c r="F117" s="1"/>
      <c r="G117" s="100">
        <v>38954</v>
      </c>
      <c r="H117" s="1" t="s">
        <v>441</v>
      </c>
      <c r="I117" s="1"/>
      <c r="J117" s="1"/>
      <c r="K117" s="12">
        <v>380</v>
      </c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00">
        <v>38957</v>
      </c>
      <c r="H118" s="1" t="s">
        <v>296</v>
      </c>
      <c r="I118" s="1"/>
      <c r="J118" s="1"/>
      <c r="K118" s="12">
        <v>4.5</v>
      </c>
      <c r="L118" s="1"/>
      <c r="M118" s="1"/>
      <c r="N118" s="1"/>
    </row>
    <row r="119" spans="1:14" ht="12.75">
      <c r="A119" s="39" t="s">
        <v>123</v>
      </c>
      <c r="B119" s="1"/>
      <c r="C119" s="1"/>
      <c r="D119" s="1"/>
      <c r="E119" s="1"/>
      <c r="F119" s="1"/>
      <c r="G119" s="1"/>
      <c r="H119" s="1" t="s">
        <v>438</v>
      </c>
      <c r="I119" s="1"/>
      <c r="J119" s="1"/>
      <c r="K119" s="12">
        <v>15.3</v>
      </c>
      <c r="L119" s="1"/>
      <c r="M119" s="1"/>
      <c r="N119" s="1"/>
    </row>
    <row r="120" spans="1:14" ht="12.75">
      <c r="A120" s="1"/>
      <c r="B120" s="18" t="s">
        <v>452</v>
      </c>
      <c r="C120" s="1" t="s">
        <v>130</v>
      </c>
      <c r="D120" s="1"/>
      <c r="E120" s="12">
        <v>1.1</v>
      </c>
      <c r="F120" s="1"/>
      <c r="G120" s="1"/>
      <c r="H120" s="1" t="s">
        <v>350</v>
      </c>
      <c r="I120" s="1"/>
      <c r="J120" s="1"/>
      <c r="K120" s="12">
        <v>6</v>
      </c>
      <c r="L120" s="1"/>
      <c r="M120" s="1"/>
      <c r="N120" s="1"/>
    </row>
    <row r="121" spans="1:14" ht="12.75">
      <c r="A121" s="1"/>
      <c r="B121" s="102">
        <v>38930</v>
      </c>
      <c r="C121" s="1" t="s">
        <v>149</v>
      </c>
      <c r="D121" s="1"/>
      <c r="E121" s="12">
        <v>1.1</v>
      </c>
      <c r="F121" s="1"/>
      <c r="G121" s="1"/>
      <c r="H121" s="1"/>
      <c r="I121" s="63" t="s">
        <v>109</v>
      </c>
      <c r="J121" s="24"/>
      <c r="K121" s="52">
        <f>SUM(K98:K120)</f>
        <v>607.86</v>
      </c>
      <c r="L121" s="1"/>
      <c r="M121" s="1"/>
      <c r="N121" s="1"/>
    </row>
    <row r="122" spans="1:14" ht="12.75">
      <c r="A122" s="1"/>
      <c r="B122" s="102">
        <v>38930</v>
      </c>
      <c r="C122" s="1" t="s">
        <v>133</v>
      </c>
      <c r="D122" s="1"/>
      <c r="E122" s="12">
        <v>1.1</v>
      </c>
      <c r="F122" s="1"/>
      <c r="G122" s="1" t="s">
        <v>119</v>
      </c>
      <c r="H122" s="1"/>
      <c r="I122" s="1"/>
      <c r="J122" s="1"/>
      <c r="K122" s="12"/>
      <c r="L122" s="1"/>
      <c r="M122" s="1"/>
      <c r="N122" s="1"/>
    </row>
    <row r="123" spans="1:14" ht="12.75">
      <c r="A123" s="1"/>
      <c r="B123" s="102">
        <v>38937</v>
      </c>
      <c r="C123" s="1" t="s">
        <v>126</v>
      </c>
      <c r="D123" s="1"/>
      <c r="E123" s="12">
        <v>2.5</v>
      </c>
      <c r="F123" s="1"/>
      <c r="G123" s="1"/>
      <c r="H123" s="1" t="s">
        <v>442</v>
      </c>
      <c r="I123" s="1"/>
      <c r="J123" s="1"/>
      <c r="K123" s="12">
        <v>90</v>
      </c>
      <c r="L123" s="1"/>
      <c r="M123" s="1"/>
      <c r="N123" s="1"/>
    </row>
    <row r="124" spans="1:14" ht="12.75">
      <c r="A124" s="1"/>
      <c r="B124" s="102">
        <v>38938</v>
      </c>
      <c r="C124" s="1" t="s">
        <v>126</v>
      </c>
      <c r="D124" s="1"/>
      <c r="E124" s="12">
        <v>2.36</v>
      </c>
      <c r="F124" s="1"/>
      <c r="G124" s="1"/>
      <c r="H124" s="1"/>
      <c r="I124" s="63" t="s">
        <v>109</v>
      </c>
      <c r="J124" s="24"/>
      <c r="K124" s="52">
        <f>SUM(K123)</f>
        <v>90</v>
      </c>
      <c r="L124" s="1"/>
      <c r="M124" s="1"/>
      <c r="N124" s="1"/>
    </row>
    <row r="125" spans="1:14" ht="12.75">
      <c r="A125" s="1"/>
      <c r="B125" s="102">
        <v>38938</v>
      </c>
      <c r="C125" s="1" t="s">
        <v>126</v>
      </c>
      <c r="D125" s="1"/>
      <c r="E125" s="12">
        <v>2.36</v>
      </c>
      <c r="F125" s="1"/>
      <c r="G125" s="1" t="s">
        <v>121</v>
      </c>
      <c r="H125" s="2"/>
      <c r="I125" s="1"/>
      <c r="J125" s="1"/>
      <c r="K125" s="15">
        <v>10</v>
      </c>
      <c r="L125" s="1"/>
      <c r="M125" s="1"/>
      <c r="N125" s="1"/>
    </row>
    <row r="126" spans="1:14" ht="12.75">
      <c r="A126" s="1"/>
      <c r="B126" s="102">
        <v>38944</v>
      </c>
      <c r="C126" s="1" t="s">
        <v>130</v>
      </c>
      <c r="D126" s="1"/>
      <c r="E126" s="12">
        <v>1.1</v>
      </c>
      <c r="F126" s="1"/>
      <c r="G126" s="1"/>
      <c r="H126" s="1"/>
      <c r="I126" s="63" t="s">
        <v>109</v>
      </c>
      <c r="J126" s="24"/>
      <c r="K126" s="52">
        <f>SUM(K125:K125)</f>
        <v>10</v>
      </c>
      <c r="L126" s="1"/>
      <c r="M126" s="1"/>
      <c r="N126" s="1"/>
    </row>
    <row r="127" spans="1:14" ht="12.75">
      <c r="A127" s="1"/>
      <c r="B127" s="102">
        <v>38946</v>
      </c>
      <c r="C127" s="1" t="s">
        <v>130</v>
      </c>
      <c r="D127" s="1"/>
      <c r="E127" s="12">
        <v>1.1</v>
      </c>
      <c r="F127" s="1"/>
      <c r="G127" s="1"/>
      <c r="H127" s="64"/>
      <c r="I127" s="1"/>
      <c r="J127" s="1"/>
      <c r="K127" s="27"/>
      <c r="L127" s="1"/>
      <c r="M127" s="1"/>
      <c r="N127" s="1"/>
    </row>
    <row r="128" spans="1:14" ht="12.75">
      <c r="A128" s="1"/>
      <c r="B128" s="102">
        <v>38947</v>
      </c>
      <c r="C128" s="1" t="s">
        <v>133</v>
      </c>
      <c r="D128" s="1"/>
      <c r="E128" s="12">
        <v>1.1</v>
      </c>
      <c r="F128" s="1"/>
      <c r="G128" s="1"/>
      <c r="H128" s="65" t="s">
        <v>125</v>
      </c>
      <c r="I128" s="24"/>
      <c r="J128" s="24"/>
      <c r="K128" s="31">
        <f>K121+K124+K126</f>
        <v>707.86</v>
      </c>
      <c r="L128" s="1"/>
      <c r="M128" s="1"/>
      <c r="N128" s="1"/>
    </row>
    <row r="129" spans="1:14" ht="12.75">
      <c r="A129" s="1"/>
      <c r="B129" s="102">
        <v>38960</v>
      </c>
      <c r="C129" s="1" t="s">
        <v>130</v>
      </c>
      <c r="D129" s="1"/>
      <c r="E129" s="12">
        <v>1.1</v>
      </c>
      <c r="F129" s="1"/>
      <c r="G129" s="1"/>
      <c r="H129" s="125"/>
      <c r="I129" s="33"/>
      <c r="J129" s="33"/>
      <c r="K129" s="35"/>
      <c r="L129" s="1"/>
      <c r="M129" s="1"/>
      <c r="N129" s="1"/>
    </row>
    <row r="130" spans="1:14" ht="12.75">
      <c r="A130" s="1"/>
      <c r="B130" s="30" t="s">
        <v>150</v>
      </c>
      <c r="C130" s="30"/>
      <c r="D130" s="30"/>
      <c r="E130" s="31">
        <f>SUM(E120:E129)</f>
        <v>14.919999999999998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39" t="s">
        <v>127</v>
      </c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2"/>
      <c r="H132" s="2" t="s">
        <v>443</v>
      </c>
      <c r="I132" s="1"/>
      <c r="J132" s="1"/>
      <c r="K132" s="15">
        <v>107.27</v>
      </c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 t="s">
        <v>444</v>
      </c>
      <c r="I133" s="1"/>
      <c r="J133" s="1"/>
      <c r="K133" s="1">
        <v>175.53</v>
      </c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65" t="s">
        <v>129</v>
      </c>
      <c r="I134" s="24"/>
      <c r="J134" s="24"/>
      <c r="K134" s="31">
        <f>SUM(K132:K133)</f>
        <v>282.8</v>
      </c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1" t="s">
        <v>131</v>
      </c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02">
        <v>38939</v>
      </c>
      <c r="H137" s="1" t="s">
        <v>445</v>
      </c>
      <c r="I137" s="1"/>
      <c r="J137" s="1"/>
      <c r="K137" s="1">
        <v>6.05</v>
      </c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2"/>
      <c r="H138" s="65" t="s">
        <v>134</v>
      </c>
      <c r="I138" s="24"/>
      <c r="J138" s="24"/>
      <c r="K138" s="31">
        <f>SUM(K137:K137)</f>
        <v>6.05</v>
      </c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2"/>
      <c r="H139" s="125"/>
      <c r="I139" s="33"/>
      <c r="J139" s="33"/>
      <c r="K139" s="35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39" t="s">
        <v>135</v>
      </c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64" t="s">
        <v>452</v>
      </c>
      <c r="H141" s="1" t="s">
        <v>446</v>
      </c>
      <c r="I141" s="1"/>
      <c r="J141" s="1"/>
      <c r="K141" s="12">
        <v>45</v>
      </c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64" t="s">
        <v>452</v>
      </c>
      <c r="H142" s="1" t="s">
        <v>447</v>
      </c>
      <c r="I142" s="1"/>
      <c r="J142" s="1"/>
      <c r="K142" s="1">
        <v>319</v>
      </c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35" t="s">
        <v>452</v>
      </c>
      <c r="H143" s="1" t="s">
        <v>458</v>
      </c>
      <c r="K143">
        <v>900</v>
      </c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00">
        <v>38945</v>
      </c>
      <c r="H144" s="1" t="s">
        <v>448</v>
      </c>
      <c r="I144" s="1"/>
      <c r="J144" s="1"/>
      <c r="K144" s="1">
        <v>80.25</v>
      </c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00">
        <v>38947</v>
      </c>
      <c r="H145" s="1" t="s">
        <v>449</v>
      </c>
      <c r="I145" s="1"/>
      <c r="J145" s="1"/>
      <c r="K145" s="12">
        <v>5</v>
      </c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00">
        <v>38952</v>
      </c>
      <c r="H146" s="1" t="s">
        <v>450</v>
      </c>
      <c r="I146" s="1"/>
      <c r="J146" s="1"/>
      <c r="K146" s="12">
        <v>4.18</v>
      </c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00">
        <v>38956</v>
      </c>
      <c r="H147" s="1" t="s">
        <v>451</v>
      </c>
      <c r="I147" s="1"/>
      <c r="J147" s="1"/>
      <c r="K147" s="12">
        <v>11.56</v>
      </c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65" t="s">
        <v>144</v>
      </c>
      <c r="I148" s="24"/>
      <c r="J148" s="24"/>
      <c r="K148" s="31">
        <f>SUM(K141:K147)</f>
        <v>1364.99</v>
      </c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2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2"/>
      <c r="C167" s="1"/>
      <c r="D167" s="1"/>
      <c r="E167" s="12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">
      <c r="A168" s="1"/>
      <c r="B168" s="2"/>
      <c r="C168" s="1"/>
      <c r="D168" s="1"/>
      <c r="E168" s="12"/>
      <c r="F168" s="1"/>
      <c r="G168" s="3" t="s">
        <v>427</v>
      </c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66" t="s">
        <v>151</v>
      </c>
      <c r="C169" s="61"/>
      <c r="D169" s="61"/>
      <c r="E169" s="67"/>
      <c r="F169" s="67"/>
      <c r="G169" s="61"/>
      <c r="H169" s="61"/>
      <c r="I169" s="61"/>
      <c r="J169" s="1"/>
      <c r="K169" s="1"/>
      <c r="L169" s="1"/>
      <c r="M169" s="1"/>
      <c r="N169" s="1"/>
    </row>
    <row r="170" spans="1:14" ht="15">
      <c r="A170" s="1"/>
      <c r="B170" s="68"/>
      <c r="C170" s="61"/>
      <c r="D170" s="61"/>
      <c r="E170" s="67"/>
      <c r="F170" s="67"/>
      <c r="G170" s="61"/>
      <c r="H170" s="61"/>
      <c r="I170" s="61"/>
      <c r="J170" s="1"/>
      <c r="K170" s="1"/>
      <c r="L170" s="1"/>
      <c r="M170" s="1"/>
      <c r="N170" s="1"/>
    </row>
    <row r="171" spans="1:14" ht="15">
      <c r="A171" s="1"/>
      <c r="B171" s="61"/>
      <c r="C171" s="61"/>
      <c r="D171" s="61"/>
      <c r="E171" s="61"/>
      <c r="F171" s="61"/>
      <c r="G171" s="61"/>
      <c r="H171" s="61"/>
      <c r="I171" s="61"/>
      <c r="J171" s="1"/>
      <c r="K171" s="1"/>
      <c r="L171" s="1"/>
      <c r="M171" s="1"/>
      <c r="N171" s="1"/>
    </row>
    <row r="172" spans="1:14" ht="15">
      <c r="A172" s="1"/>
      <c r="B172" s="61" t="s">
        <v>3</v>
      </c>
      <c r="C172" s="61"/>
      <c r="D172" s="61"/>
      <c r="E172" s="61"/>
      <c r="F172" s="61"/>
      <c r="G172" s="61"/>
      <c r="H172" s="61"/>
      <c r="I172" s="61"/>
      <c r="J172" s="1"/>
      <c r="K172" s="1"/>
      <c r="L172" s="1"/>
      <c r="M172" s="1"/>
      <c r="N172" s="1"/>
    </row>
    <row r="173" spans="1:14" ht="15">
      <c r="A173" s="1"/>
      <c r="B173" s="61" t="s">
        <v>5</v>
      </c>
      <c r="C173" s="61"/>
      <c r="D173" s="61"/>
      <c r="E173" s="60"/>
      <c r="F173" s="1"/>
      <c r="G173" s="69">
        <f>F20</f>
        <v>5486</v>
      </c>
      <c r="H173" s="70"/>
      <c r="I173" s="61"/>
      <c r="J173" s="1"/>
      <c r="K173" s="1"/>
      <c r="L173" s="1"/>
      <c r="M173" s="1"/>
      <c r="N173" s="1"/>
    </row>
    <row r="174" spans="1:14" ht="15">
      <c r="A174" s="1"/>
      <c r="B174" s="61" t="s">
        <v>27</v>
      </c>
      <c r="C174" s="61"/>
      <c r="D174" s="61"/>
      <c r="E174" s="60"/>
      <c r="F174" s="1"/>
      <c r="G174" s="71">
        <f>F25</f>
        <v>0</v>
      </c>
      <c r="H174" s="69">
        <f>SUM(G173:G174)</f>
        <v>5486</v>
      </c>
      <c r="I174" s="61"/>
      <c r="J174" s="1"/>
      <c r="K174" s="1"/>
      <c r="L174" s="1"/>
      <c r="M174" s="1"/>
      <c r="N174" s="1"/>
    </row>
    <row r="175" spans="1:14" ht="15">
      <c r="A175" s="1"/>
      <c r="B175" s="61"/>
      <c r="C175" s="61"/>
      <c r="D175" s="61"/>
      <c r="E175" s="60"/>
      <c r="F175" s="1"/>
      <c r="G175" s="72"/>
      <c r="H175" s="70"/>
      <c r="I175" s="61"/>
      <c r="J175" s="1"/>
      <c r="K175" s="1"/>
      <c r="L175" s="1"/>
      <c r="M175" s="1"/>
      <c r="N175" s="1"/>
    </row>
    <row r="176" spans="1:14" ht="15">
      <c r="A176" s="1"/>
      <c r="B176" s="61" t="s">
        <v>33</v>
      </c>
      <c r="C176" s="61"/>
      <c r="D176" s="61"/>
      <c r="E176" s="60"/>
      <c r="F176" s="1"/>
      <c r="G176" s="72"/>
      <c r="H176" s="70"/>
      <c r="I176" s="61"/>
      <c r="J176" s="1"/>
      <c r="K176" s="1"/>
      <c r="L176" s="1"/>
      <c r="M176" s="1"/>
      <c r="N176" s="1"/>
    </row>
    <row r="177" spans="1:14" ht="15">
      <c r="A177" s="1"/>
      <c r="B177" s="61" t="s">
        <v>218</v>
      </c>
      <c r="C177" s="61"/>
      <c r="D177" s="61"/>
      <c r="E177" s="60"/>
      <c r="F177" s="1"/>
      <c r="G177" s="70"/>
      <c r="H177" s="69">
        <f>F32</f>
        <v>0</v>
      </c>
      <c r="I177" s="61"/>
      <c r="J177" s="1"/>
      <c r="K177" s="1"/>
      <c r="L177" s="1"/>
      <c r="M177" s="1"/>
      <c r="N177" s="1"/>
    </row>
    <row r="178" spans="1:14" ht="15">
      <c r="A178" s="1"/>
      <c r="B178" s="61"/>
      <c r="C178" s="61"/>
      <c r="D178" s="61"/>
      <c r="E178" s="60"/>
      <c r="F178" s="1"/>
      <c r="G178" s="69"/>
      <c r="H178" s="70"/>
      <c r="I178" s="61"/>
      <c r="J178" s="1"/>
      <c r="K178" s="1"/>
      <c r="L178" s="1"/>
      <c r="M178" s="1"/>
      <c r="N178" s="1"/>
    </row>
    <row r="179" spans="1:14" ht="15.75">
      <c r="A179" s="1"/>
      <c r="B179" s="73"/>
      <c r="C179" s="74" t="s">
        <v>153</v>
      </c>
      <c r="D179" s="74"/>
      <c r="E179" s="73"/>
      <c r="F179" s="24"/>
      <c r="G179" s="75"/>
      <c r="H179" s="76">
        <f>H174+H177</f>
        <v>5486</v>
      </c>
      <c r="I179" s="61"/>
      <c r="J179" s="1"/>
      <c r="K179" s="1"/>
      <c r="L179" s="1"/>
      <c r="M179" s="1"/>
      <c r="N179" s="1"/>
    </row>
    <row r="180" spans="1:14" ht="15.75">
      <c r="A180" s="1"/>
      <c r="B180" s="61"/>
      <c r="C180" s="77"/>
      <c r="D180" s="77"/>
      <c r="E180" s="60"/>
      <c r="F180" s="60"/>
      <c r="G180" s="77"/>
      <c r="H180" s="61"/>
      <c r="I180" s="61"/>
      <c r="J180" s="1"/>
      <c r="K180" s="1"/>
      <c r="L180" s="1"/>
      <c r="M180" s="1"/>
      <c r="N180" s="1"/>
    </row>
    <row r="181" spans="1:14" ht="15.75">
      <c r="A181" s="1"/>
      <c r="B181" s="60" t="s">
        <v>39</v>
      </c>
      <c r="C181" s="61"/>
      <c r="D181" s="61"/>
      <c r="E181" s="60"/>
      <c r="F181" s="60"/>
      <c r="G181" s="77"/>
      <c r="H181" s="61"/>
      <c r="I181" s="78"/>
      <c r="J181" s="1"/>
      <c r="K181" s="1"/>
      <c r="L181" s="1"/>
      <c r="M181" s="1"/>
      <c r="N181" s="1"/>
    </row>
    <row r="182" spans="1:14" ht="15">
      <c r="A182" s="1"/>
      <c r="B182" s="61" t="s">
        <v>154</v>
      </c>
      <c r="C182" s="60"/>
      <c r="D182" s="60"/>
      <c r="E182" s="60"/>
      <c r="F182" s="69">
        <f>F45</f>
        <v>3300</v>
      </c>
      <c r="G182" s="70"/>
      <c r="H182" s="70"/>
      <c r="I182" s="79"/>
      <c r="J182" s="1"/>
      <c r="K182" s="1"/>
      <c r="L182" s="1"/>
      <c r="M182" s="1"/>
      <c r="N182" s="1"/>
    </row>
    <row r="183" spans="1:14" ht="15">
      <c r="A183" s="1"/>
      <c r="B183" s="61" t="s">
        <v>155</v>
      </c>
      <c r="C183" s="60"/>
      <c r="D183" s="60"/>
      <c r="E183" s="60"/>
      <c r="F183" s="69">
        <f>F51</f>
        <v>349.93</v>
      </c>
      <c r="G183" s="70"/>
      <c r="H183" s="70"/>
      <c r="I183" s="61"/>
      <c r="J183" s="1"/>
      <c r="K183" s="1"/>
      <c r="L183" s="1"/>
      <c r="M183" s="1"/>
      <c r="N183" s="1"/>
    </row>
    <row r="184" spans="1:14" ht="15">
      <c r="A184" s="1"/>
      <c r="B184" s="61" t="s">
        <v>96</v>
      </c>
      <c r="C184" s="60"/>
      <c r="D184" s="60"/>
      <c r="E184" s="60"/>
      <c r="F184" s="69">
        <f>F56</f>
        <v>359.2</v>
      </c>
      <c r="G184" s="70"/>
      <c r="H184" s="70"/>
      <c r="I184" s="61"/>
      <c r="J184" s="1"/>
      <c r="K184" s="1"/>
      <c r="L184" s="1"/>
      <c r="M184" s="1"/>
      <c r="N184" s="1"/>
    </row>
    <row r="185" spans="1:14" ht="15">
      <c r="A185" s="1"/>
      <c r="B185" s="80" t="s">
        <v>102</v>
      </c>
      <c r="C185" s="60"/>
      <c r="D185" s="60"/>
      <c r="E185" s="60"/>
      <c r="F185" s="69">
        <f>F63</f>
        <v>707.86</v>
      </c>
      <c r="G185" s="70"/>
      <c r="H185" s="70"/>
      <c r="I185" s="61"/>
      <c r="J185" s="1"/>
      <c r="K185" s="1"/>
      <c r="L185" s="1"/>
      <c r="M185" s="1"/>
      <c r="N185" s="1"/>
    </row>
    <row r="186" spans="1:14" ht="15">
      <c r="A186" s="1"/>
      <c r="B186" s="61" t="s">
        <v>156</v>
      </c>
      <c r="C186" s="60"/>
      <c r="D186" s="60"/>
      <c r="E186" s="60"/>
      <c r="F186" s="69">
        <f>F67</f>
        <v>282.8</v>
      </c>
      <c r="G186" s="70"/>
      <c r="H186" s="70"/>
      <c r="I186" s="61"/>
      <c r="J186" s="1"/>
      <c r="K186" s="1"/>
      <c r="L186" s="1"/>
      <c r="M186" s="1"/>
      <c r="N186" s="1"/>
    </row>
    <row r="187" spans="1:14" ht="15">
      <c r="A187" s="1"/>
      <c r="B187" s="61" t="s">
        <v>157</v>
      </c>
      <c r="C187" s="60"/>
      <c r="D187" s="60"/>
      <c r="E187" s="60"/>
      <c r="F187" s="69">
        <f>F71</f>
        <v>6.05</v>
      </c>
      <c r="G187" s="70"/>
      <c r="H187" s="70"/>
      <c r="I187" s="61"/>
      <c r="J187" s="1"/>
      <c r="K187" s="1"/>
      <c r="L187" s="1"/>
      <c r="M187" s="1"/>
      <c r="N187" s="1"/>
    </row>
    <row r="188" spans="1:14" ht="15">
      <c r="A188" s="1"/>
      <c r="B188" s="61" t="s">
        <v>158</v>
      </c>
      <c r="C188" s="61"/>
      <c r="D188" s="61"/>
      <c r="E188" s="60"/>
      <c r="F188" s="71">
        <f>F75</f>
        <v>1364.99</v>
      </c>
      <c r="G188" s="70"/>
      <c r="H188" s="70"/>
      <c r="I188" s="61"/>
      <c r="J188" s="1"/>
      <c r="K188" s="1"/>
      <c r="L188" s="1"/>
      <c r="M188" s="1"/>
      <c r="N188" s="1"/>
    </row>
    <row r="189" spans="1:14" ht="15">
      <c r="A189" s="1"/>
      <c r="B189" s="61"/>
      <c r="C189" s="61"/>
      <c r="D189" s="61"/>
      <c r="E189" s="60"/>
      <c r="F189" s="69"/>
      <c r="G189" s="70"/>
      <c r="H189" s="70"/>
      <c r="I189" s="61"/>
      <c r="J189" s="1"/>
      <c r="K189" s="1"/>
      <c r="L189" s="1"/>
      <c r="M189" s="1"/>
      <c r="N189" s="1"/>
    </row>
    <row r="190" spans="1:14" ht="15.75">
      <c r="A190" s="1"/>
      <c r="B190" s="73"/>
      <c r="C190" s="74" t="s">
        <v>159</v>
      </c>
      <c r="D190" s="74"/>
      <c r="E190" s="73"/>
      <c r="F190" s="75"/>
      <c r="G190" s="75"/>
      <c r="H190" s="76">
        <f>F182+F183+F184+F185+F186+F187+F188</f>
        <v>6370.83</v>
      </c>
      <c r="I190" s="61"/>
      <c r="J190" s="1"/>
      <c r="K190" s="1"/>
      <c r="L190" s="1"/>
      <c r="M190" s="1"/>
      <c r="N190" s="1"/>
    </row>
    <row r="191" spans="1:14" ht="15">
      <c r="A191" s="1"/>
      <c r="B191" s="60"/>
      <c r="C191" s="60"/>
      <c r="D191" s="60"/>
      <c r="E191" s="60"/>
      <c r="F191" s="69"/>
      <c r="G191" s="70"/>
      <c r="H191" s="69"/>
      <c r="I191" s="61"/>
      <c r="J191" s="1"/>
      <c r="K191" s="1"/>
      <c r="L191" s="1"/>
      <c r="M191" s="1"/>
      <c r="N191" s="1"/>
    </row>
    <row r="192" spans="1:14" ht="15.75">
      <c r="A192" s="1"/>
      <c r="B192" s="81"/>
      <c r="C192" s="81" t="s">
        <v>93</v>
      </c>
      <c r="D192" s="81"/>
      <c r="E192" s="74"/>
      <c r="F192" s="82"/>
      <c r="G192" s="75"/>
      <c r="H192" s="76">
        <f>H179-H190</f>
        <v>-884.8299999999999</v>
      </c>
      <c r="I192" s="61"/>
      <c r="J192" s="1"/>
      <c r="K192" s="1"/>
      <c r="L192" s="1"/>
      <c r="M192" s="1"/>
      <c r="N192" s="1"/>
    </row>
    <row r="193" spans="1:14" ht="15.75">
      <c r="A193" s="1"/>
      <c r="B193" s="61"/>
      <c r="C193" s="61"/>
      <c r="D193" s="61"/>
      <c r="E193" s="77"/>
      <c r="F193" s="61"/>
      <c r="G193" s="61"/>
      <c r="H193" s="61"/>
      <c r="I193" s="61"/>
      <c r="J193" s="1"/>
      <c r="K193" s="1"/>
      <c r="L193" s="1"/>
      <c r="M193" s="1"/>
      <c r="N193" s="1"/>
    </row>
    <row r="194" spans="1:14" ht="16.5" thickBot="1">
      <c r="A194" s="1"/>
      <c r="B194" s="83"/>
      <c r="C194" s="84"/>
      <c r="D194" s="84"/>
      <c r="E194" s="83"/>
      <c r="F194" s="83"/>
      <c r="G194" s="84"/>
      <c r="H194" s="83"/>
      <c r="I194" s="83"/>
      <c r="J194" s="1"/>
      <c r="K194" s="1"/>
      <c r="L194" s="1"/>
      <c r="M194" s="1"/>
      <c r="N194" s="1"/>
    </row>
    <row r="195" spans="1:14" ht="15.75">
      <c r="A195" s="1"/>
      <c r="B195" s="85"/>
      <c r="C195" s="86"/>
      <c r="D195" s="86"/>
      <c r="E195" s="85"/>
      <c r="F195" s="85"/>
      <c r="G195" s="86"/>
      <c r="H195" s="85"/>
      <c r="I195" s="85"/>
      <c r="J195" s="1"/>
      <c r="K195" s="1"/>
      <c r="L195" s="1"/>
      <c r="M195" s="1"/>
      <c r="N195" s="1"/>
    </row>
    <row r="196" spans="1:14" ht="15.75">
      <c r="A196" s="1"/>
      <c r="B196" s="85"/>
      <c r="C196" s="86"/>
      <c r="D196" s="86"/>
      <c r="E196" s="85"/>
      <c r="F196" s="85"/>
      <c r="G196" s="86"/>
      <c r="H196" s="85"/>
      <c r="I196" s="85"/>
      <c r="J196" s="1"/>
      <c r="K196" s="1"/>
      <c r="L196" s="1"/>
      <c r="M196" s="1"/>
      <c r="N196" s="1"/>
    </row>
    <row r="197" spans="1:14" ht="15">
      <c r="A197" s="1"/>
      <c r="B197" s="61"/>
      <c r="C197" s="61"/>
      <c r="D197" s="61"/>
      <c r="E197" s="61"/>
      <c r="F197" s="61"/>
      <c r="G197" s="61"/>
      <c r="H197" s="61"/>
      <c r="I197" s="61"/>
      <c r="J197" s="1"/>
      <c r="K197" s="1"/>
      <c r="L197" s="1"/>
      <c r="M197" s="1"/>
      <c r="N197" s="1"/>
    </row>
    <row r="198" spans="1:14" ht="15">
      <c r="A198" s="1"/>
      <c r="B198" s="87" t="s">
        <v>160</v>
      </c>
      <c r="C198" s="61"/>
      <c r="D198" s="61"/>
      <c r="E198" s="88"/>
      <c r="F198" s="88"/>
      <c r="G198" s="61"/>
      <c r="H198" s="61"/>
      <c r="I198" s="61"/>
      <c r="J198" s="1"/>
      <c r="K198" s="1"/>
      <c r="L198" s="1"/>
      <c r="M198" s="1"/>
      <c r="N198" s="1"/>
    </row>
    <row r="199" spans="1:14" ht="15">
      <c r="A199" s="1"/>
      <c r="B199" s="61"/>
      <c r="C199" s="61"/>
      <c r="D199" s="61"/>
      <c r="E199" s="61"/>
      <c r="F199" s="61"/>
      <c r="G199" s="61"/>
      <c r="H199" s="61"/>
      <c r="I199" s="61"/>
      <c r="J199" s="1"/>
      <c r="K199" s="1"/>
      <c r="L199" s="1"/>
      <c r="M199" s="1"/>
      <c r="N199" s="1"/>
    </row>
    <row r="200" spans="1:14" ht="15.75">
      <c r="A200" s="1"/>
      <c r="B200" s="73" t="s">
        <v>4</v>
      </c>
      <c r="C200" s="73"/>
      <c r="D200" s="73"/>
      <c r="E200" s="73"/>
      <c r="F200" s="75"/>
      <c r="G200" s="76">
        <f>N5</f>
        <v>6910.099999999999</v>
      </c>
      <c r="H200" s="85"/>
      <c r="I200" s="61"/>
      <c r="J200" s="1"/>
      <c r="K200" s="1"/>
      <c r="L200" s="1"/>
      <c r="M200" s="1"/>
      <c r="N200" s="1"/>
    </row>
    <row r="201" spans="1:14" ht="15">
      <c r="A201" s="1"/>
      <c r="B201" s="85"/>
      <c r="C201" s="60"/>
      <c r="D201" s="60"/>
      <c r="E201" s="61"/>
      <c r="F201" s="89"/>
      <c r="G201" s="90"/>
      <c r="H201" s="85"/>
      <c r="I201" s="61"/>
      <c r="J201" s="1"/>
      <c r="K201" s="1"/>
      <c r="L201" s="1"/>
      <c r="M201" s="1"/>
      <c r="N201" s="1"/>
    </row>
    <row r="202" spans="1:14" ht="15">
      <c r="A202" s="1"/>
      <c r="B202" s="91"/>
      <c r="C202" s="61" t="s">
        <v>161</v>
      </c>
      <c r="D202" s="61"/>
      <c r="E202" s="61"/>
      <c r="F202" s="70"/>
      <c r="G202" s="90">
        <f>H192</f>
        <v>-884.8299999999999</v>
      </c>
      <c r="H202" s="85"/>
      <c r="I202" s="61"/>
      <c r="J202" s="1"/>
      <c r="K202" s="1"/>
      <c r="L202" s="1"/>
      <c r="M202" s="1"/>
      <c r="N202" s="1"/>
    </row>
    <row r="203" spans="1:14" ht="15">
      <c r="A203" s="1"/>
      <c r="B203" s="91"/>
      <c r="C203" s="61" t="s">
        <v>162</v>
      </c>
      <c r="D203" s="61"/>
      <c r="E203" s="61"/>
      <c r="F203" s="70"/>
      <c r="G203" s="90">
        <f>N28</f>
        <v>577</v>
      </c>
      <c r="H203" s="85"/>
      <c r="I203" s="61"/>
      <c r="J203" s="1"/>
      <c r="K203" s="1"/>
      <c r="L203" s="1"/>
      <c r="M203" s="1"/>
      <c r="N203" s="1"/>
    </row>
    <row r="204" spans="1:14" ht="15">
      <c r="A204" s="1"/>
      <c r="B204" s="85"/>
      <c r="C204" s="61"/>
      <c r="D204" s="61"/>
      <c r="E204" s="61"/>
      <c r="F204" s="92"/>
      <c r="G204" s="89"/>
      <c r="H204" s="85"/>
      <c r="I204" s="61"/>
      <c r="J204" s="1"/>
      <c r="K204" s="1"/>
      <c r="L204" s="1"/>
      <c r="M204" s="1"/>
      <c r="N204" s="1"/>
    </row>
    <row r="205" spans="1:14" ht="15.75">
      <c r="A205" s="1"/>
      <c r="B205" s="73" t="s">
        <v>35</v>
      </c>
      <c r="C205" s="73"/>
      <c r="D205" s="73"/>
      <c r="E205" s="73"/>
      <c r="F205" s="75"/>
      <c r="G205" s="76">
        <f>SUM(G200:G203)</f>
        <v>6602.2699999999995</v>
      </c>
      <c r="H205" s="85"/>
      <c r="I205" s="61"/>
      <c r="J205" s="1"/>
      <c r="K205" s="1"/>
      <c r="L205" s="1"/>
      <c r="M205" s="1"/>
      <c r="N205" s="1"/>
    </row>
    <row r="206" spans="1:14" ht="15.75">
      <c r="A206" s="1"/>
      <c r="B206" s="85"/>
      <c r="C206" s="85"/>
      <c r="D206" s="85"/>
      <c r="E206" s="85"/>
      <c r="F206" s="89"/>
      <c r="G206" s="93"/>
      <c r="H206" s="61"/>
      <c r="I206" s="61"/>
      <c r="J206" s="1"/>
      <c r="K206" s="1"/>
      <c r="L206" s="1"/>
      <c r="M206" s="1"/>
      <c r="N206" s="1"/>
    </row>
    <row r="207" spans="1:14" ht="16.5" thickBot="1">
      <c r="A207" s="1"/>
      <c r="B207" s="83"/>
      <c r="C207" s="84"/>
      <c r="D207" s="84"/>
      <c r="E207" s="83"/>
      <c r="F207" s="83"/>
      <c r="G207" s="84"/>
      <c r="H207" s="83"/>
      <c r="I207" s="83"/>
      <c r="J207" s="1"/>
      <c r="K207" s="1"/>
      <c r="L207" s="1"/>
      <c r="M207" s="1"/>
      <c r="N207" s="1"/>
    </row>
    <row r="208" spans="1:14" ht="15.75">
      <c r="A208" s="1"/>
      <c r="B208" s="85"/>
      <c r="C208" s="86"/>
      <c r="D208" s="86"/>
      <c r="E208" s="85"/>
      <c r="F208" s="85"/>
      <c r="G208" s="86"/>
      <c r="H208" s="85"/>
      <c r="I208" s="85"/>
      <c r="J208" s="1"/>
      <c r="K208" s="1"/>
      <c r="L208" s="1"/>
      <c r="M208" s="1"/>
      <c r="N208" s="1"/>
    </row>
    <row r="209" spans="1:14" ht="15">
      <c r="A209" s="1"/>
      <c r="B209" s="87" t="s">
        <v>163</v>
      </c>
      <c r="C209" s="61"/>
      <c r="D209" s="61"/>
      <c r="E209" s="88"/>
      <c r="F209" s="88"/>
      <c r="G209" s="61"/>
      <c r="H209" s="61"/>
      <c r="I209" s="61"/>
      <c r="J209" s="1"/>
      <c r="K209" s="1"/>
      <c r="L209" s="1"/>
      <c r="M209" s="1"/>
      <c r="N209" s="1"/>
    </row>
    <row r="210" spans="1:14" ht="15">
      <c r="A210" s="1"/>
      <c r="B210" s="61"/>
      <c r="C210" s="61"/>
      <c r="D210" s="61"/>
      <c r="E210" s="61"/>
      <c r="F210" s="61"/>
      <c r="G210" s="61"/>
      <c r="H210" s="61"/>
      <c r="I210" s="61"/>
      <c r="J210" s="1"/>
      <c r="K210" s="1"/>
      <c r="L210" s="1"/>
      <c r="M210" s="1"/>
      <c r="N210" s="1"/>
    </row>
    <row r="211" spans="1:14" ht="15.75">
      <c r="A211" s="1"/>
      <c r="B211" s="73" t="s">
        <v>164</v>
      </c>
      <c r="C211" s="73"/>
      <c r="D211" s="73"/>
      <c r="E211" s="73"/>
      <c r="F211" s="75"/>
      <c r="G211" s="76">
        <f>K45</f>
        <v>17206</v>
      </c>
      <c r="H211" s="1"/>
      <c r="I211" s="61"/>
      <c r="J211" s="1"/>
      <c r="K211" s="1"/>
      <c r="L211" s="1"/>
      <c r="M211" s="1"/>
      <c r="N211" s="1"/>
    </row>
    <row r="212" spans="1:14" ht="15">
      <c r="A212" s="1"/>
      <c r="B212" s="85"/>
      <c r="C212" s="60"/>
      <c r="D212" s="60"/>
      <c r="E212" s="61"/>
      <c r="F212" s="89"/>
      <c r="G212" s="90"/>
      <c r="H212" s="1"/>
      <c r="I212" s="1"/>
      <c r="J212" s="1"/>
      <c r="K212" s="1"/>
      <c r="L212" s="1"/>
      <c r="M212" s="1"/>
      <c r="N212" s="1"/>
    </row>
    <row r="213" spans="1:14" ht="15">
      <c r="A213" s="1"/>
      <c r="B213" s="91"/>
      <c r="C213" s="61" t="s">
        <v>165</v>
      </c>
      <c r="D213" s="61"/>
      <c r="E213" s="61"/>
      <c r="F213" s="70"/>
      <c r="G213" s="90">
        <f>(L45)</f>
        <v>320</v>
      </c>
      <c r="H213" s="1"/>
      <c r="I213" s="1"/>
      <c r="J213" s="1"/>
      <c r="K213" s="1"/>
      <c r="L213" s="1"/>
      <c r="M213" s="1"/>
      <c r="N213" s="1"/>
    </row>
    <row r="214" spans="1:14" ht="15">
      <c r="A214" s="1"/>
      <c r="B214" s="91"/>
      <c r="C214" s="61" t="s">
        <v>166</v>
      </c>
      <c r="D214" s="61"/>
      <c r="E214" s="61"/>
      <c r="F214" s="70"/>
      <c r="G214" s="90">
        <f>-(M45)</f>
        <v>-896.68</v>
      </c>
      <c r="H214" s="1"/>
      <c r="I214" s="1"/>
      <c r="J214" s="1"/>
      <c r="K214" s="1"/>
      <c r="L214" s="1"/>
      <c r="M214" s="1"/>
      <c r="N214" s="1"/>
    </row>
    <row r="215" spans="1:14" ht="15">
      <c r="A215" s="1"/>
      <c r="B215" s="85"/>
      <c r="C215" s="61"/>
      <c r="D215" s="61"/>
      <c r="E215" s="61"/>
      <c r="F215" s="92"/>
      <c r="G215" s="89"/>
      <c r="H215" s="1"/>
      <c r="I215" s="1"/>
      <c r="J215" s="1"/>
      <c r="K215" s="1"/>
      <c r="L215" s="1"/>
      <c r="M215" s="1"/>
      <c r="N215" s="1"/>
    </row>
    <row r="216" spans="1:14" ht="15.75">
      <c r="A216" s="1"/>
      <c r="B216" s="73" t="s">
        <v>167</v>
      </c>
      <c r="C216" s="73"/>
      <c r="D216" s="73"/>
      <c r="E216" s="73"/>
      <c r="F216" s="75"/>
      <c r="G216" s="76">
        <f>SUM(G211:G214)</f>
        <v>16629.32</v>
      </c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39" t="s">
        <v>377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2" t="s">
        <v>378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2" t="s">
        <v>499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2" t="s">
        <v>380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5">
      <c r="A221" s="1"/>
      <c r="B221" s="2" t="s">
        <v>381</v>
      </c>
      <c r="C221" s="61"/>
      <c r="D221" s="61"/>
      <c r="E221" s="61"/>
      <c r="F221" s="70"/>
      <c r="G221" s="1"/>
      <c r="H221" s="1"/>
      <c r="I221" s="1"/>
      <c r="J221" s="1"/>
      <c r="K221" s="1"/>
      <c r="L221" s="1"/>
      <c r="M221" s="1"/>
      <c r="N221" s="1"/>
    </row>
    <row r="222" spans="1:14" ht="15">
      <c r="A222" s="1"/>
      <c r="B222" s="2" t="s">
        <v>383</v>
      </c>
      <c r="C222" s="2" t="s">
        <v>382</v>
      </c>
      <c r="D222" s="2"/>
      <c r="E222" s="2"/>
      <c r="F222" s="2"/>
      <c r="G222" s="95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2"/>
      <c r="C223" s="2" t="s">
        <v>384</v>
      </c>
      <c r="D223" s="2"/>
      <c r="E223" s="2"/>
      <c r="F223" s="2"/>
      <c r="G223" s="15">
        <v>205</v>
      </c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2" t="s">
        <v>386</v>
      </c>
      <c r="C224" s="2" t="s">
        <v>385</v>
      </c>
      <c r="D224" s="2"/>
      <c r="E224" s="2"/>
      <c r="F224" s="2"/>
      <c r="G224" s="15">
        <v>30</v>
      </c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2" t="s">
        <v>388</v>
      </c>
      <c r="C225" s="2" t="s">
        <v>387</v>
      </c>
      <c r="D225" s="2"/>
      <c r="E225" s="2"/>
      <c r="F225" s="2"/>
      <c r="G225" s="15">
        <v>188</v>
      </c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2"/>
      <c r="C226" s="2" t="s">
        <v>389</v>
      </c>
      <c r="D226" s="2"/>
      <c r="E226" s="2"/>
      <c r="F226" s="2"/>
      <c r="G226" s="15">
        <v>505</v>
      </c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2"/>
      <c r="C227" s="2" t="s">
        <v>390</v>
      </c>
      <c r="D227" s="2"/>
      <c r="E227" s="2"/>
      <c r="F227" s="2"/>
      <c r="G227" s="15">
        <v>310</v>
      </c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2"/>
      <c r="C228" s="2" t="s">
        <v>391</v>
      </c>
      <c r="D228" s="2"/>
      <c r="E228" s="2"/>
      <c r="F228" s="2"/>
      <c r="G228" s="15">
        <v>100</v>
      </c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2" t="s">
        <v>392</v>
      </c>
      <c r="D229" s="2"/>
      <c r="E229" s="2"/>
      <c r="F229" s="2"/>
      <c r="G229" s="15">
        <v>1258</v>
      </c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 t="s">
        <v>495</v>
      </c>
      <c r="C230" s="2" t="s">
        <v>393</v>
      </c>
      <c r="D230" s="1"/>
      <c r="E230" s="1"/>
      <c r="F230" s="1"/>
      <c r="G230" s="15">
        <v>127</v>
      </c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2" t="s">
        <v>496</v>
      </c>
      <c r="G231" s="15">
        <v>255</v>
      </c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2" t="s">
        <v>459</v>
      </c>
      <c r="G232" s="15">
        <v>10</v>
      </c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2"/>
      <c r="G233" s="124">
        <v>1400</v>
      </c>
      <c r="H233" s="1"/>
      <c r="I233" s="1"/>
      <c r="J233" s="1"/>
      <c r="K233" s="1"/>
      <c r="L233" s="1"/>
      <c r="M233" s="1"/>
      <c r="N233" s="1"/>
    </row>
    <row r="234" spans="1:14" ht="15">
      <c r="A234" s="1"/>
      <c r="B234" s="132" t="s">
        <v>500</v>
      </c>
      <c r="C234" s="37"/>
      <c r="D234" s="37"/>
      <c r="E234" s="37"/>
      <c r="F234" s="37"/>
      <c r="G234" s="133">
        <f>SUM(G223:G233)</f>
        <v>4388</v>
      </c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39" t="s">
        <v>395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 t="s">
        <v>404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 t="s">
        <v>396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39" t="s">
        <v>397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 t="s">
        <v>398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 t="s">
        <v>405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 t="s">
        <v>400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 t="s">
        <v>401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I243" s="1"/>
      <c r="J243" s="1"/>
      <c r="K243" s="1"/>
      <c r="L243" s="1"/>
      <c r="M243" s="1"/>
      <c r="N243" s="1"/>
    </row>
    <row r="244" spans="1:14" ht="12.75">
      <c r="A244" s="1"/>
      <c r="I244" s="1"/>
      <c r="J244" s="1"/>
      <c r="K244" s="1"/>
      <c r="L244" s="1"/>
      <c r="M244" s="1"/>
      <c r="N244" s="1"/>
    </row>
    <row r="245" spans="1:14" ht="12.75">
      <c r="A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7" ht="12.75">
      <c r="A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2:6" ht="12.75">
      <c r="B249" s="1"/>
      <c r="C249" s="1"/>
      <c r="D249" s="1"/>
      <c r="E249" s="1"/>
      <c r="F249" s="1"/>
    </row>
    <row r="250" ht="12.75">
      <c r="B250" s="1"/>
    </row>
  </sheetData>
  <printOptions/>
  <pageMargins left="0.75" right="0.75" top="1" bottom="1" header="0" footer="0"/>
  <pageSetup horizontalDpi="600" verticalDpi="600" orientation="portrait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16.28125" style="0" customWidth="1"/>
    <col min="3" max="3" width="4.57421875" style="0" customWidth="1"/>
    <col min="4" max="4" width="4.421875" style="0" customWidth="1"/>
    <col min="5" max="5" width="8.28125" style="0" customWidth="1"/>
    <col min="6" max="6" width="9.8515625" style="0" customWidth="1"/>
    <col min="8" max="8" width="9.28125" style="0" customWidth="1"/>
    <col min="9" max="9" width="4.140625" style="0" customWidth="1"/>
    <col min="10" max="10" width="13.00390625" style="0" customWidth="1"/>
  </cols>
  <sheetData>
    <row r="1" spans="1:14" ht="18">
      <c r="A1" s="1"/>
      <c r="B1" s="1"/>
      <c r="C1" s="1"/>
      <c r="D1" s="1"/>
      <c r="E1" s="2"/>
      <c r="F1" s="2"/>
      <c r="G1" s="3" t="s">
        <v>453</v>
      </c>
      <c r="H1" s="2"/>
      <c r="I1" s="2"/>
      <c r="J1" s="2"/>
      <c r="K1" s="2"/>
      <c r="L1" s="2"/>
      <c r="M1" s="2"/>
      <c r="N1" s="1"/>
    </row>
    <row r="2" spans="1:14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 ht="15">
      <c r="A3" s="1"/>
      <c r="B3" s="4" t="s">
        <v>283</v>
      </c>
      <c r="C3" s="4"/>
      <c r="D3" s="4"/>
      <c r="E3" s="2"/>
      <c r="F3" s="1"/>
      <c r="G3" s="2"/>
      <c r="H3" s="2"/>
      <c r="I3" s="5"/>
      <c r="J3" s="4" t="s">
        <v>2</v>
      </c>
      <c r="K3" s="1"/>
      <c r="L3" s="1"/>
      <c r="M3" s="1"/>
      <c r="N3" s="1"/>
    </row>
    <row r="4" spans="1:14" ht="12.75">
      <c r="A4" s="1"/>
      <c r="B4" s="2"/>
      <c r="C4" s="2"/>
      <c r="D4" s="2"/>
      <c r="E4" s="2"/>
      <c r="F4" s="2"/>
      <c r="G4" s="2"/>
      <c r="H4" s="2"/>
      <c r="I4" s="5"/>
      <c r="J4" s="1"/>
      <c r="K4" s="1"/>
      <c r="L4" s="1"/>
      <c r="M4" s="1"/>
      <c r="N4" s="1"/>
    </row>
    <row r="5" spans="1:14" ht="15">
      <c r="A5" s="1"/>
      <c r="B5" s="6" t="s">
        <v>3</v>
      </c>
      <c r="C5" s="6"/>
      <c r="D5" s="6"/>
      <c r="E5" s="2"/>
      <c r="F5" s="2"/>
      <c r="G5" s="2"/>
      <c r="H5" s="2"/>
      <c r="I5" s="5"/>
      <c r="J5" s="7" t="s">
        <v>4</v>
      </c>
      <c r="K5" s="8"/>
      <c r="L5" s="8"/>
      <c r="M5" s="8"/>
      <c r="N5" s="25">
        <f>Ago!N30</f>
        <v>6602.2699999999995</v>
      </c>
    </row>
    <row r="6" spans="1:14" ht="14.25">
      <c r="A6" s="1"/>
      <c r="B6" s="9"/>
      <c r="C6" s="9"/>
      <c r="D6" s="9"/>
      <c r="E6" s="2"/>
      <c r="F6" s="2"/>
      <c r="G6" s="2"/>
      <c r="H6" s="2"/>
      <c r="I6" s="5"/>
      <c r="J6" s="2"/>
      <c r="K6" s="2"/>
      <c r="L6" s="2"/>
      <c r="M6" s="2"/>
      <c r="N6" s="10"/>
    </row>
    <row r="7" spans="1:14" ht="12.75">
      <c r="A7" s="1"/>
      <c r="B7" s="11" t="s">
        <v>5</v>
      </c>
      <c r="C7" s="11"/>
      <c r="D7" s="11"/>
      <c r="E7" s="1"/>
      <c r="F7" s="12"/>
      <c r="G7" s="1"/>
      <c r="H7" s="1"/>
      <c r="I7" s="13"/>
      <c r="J7" s="14"/>
      <c r="K7" s="2" t="s">
        <v>6</v>
      </c>
      <c r="L7" s="2"/>
      <c r="M7" s="1"/>
      <c r="N7" s="15">
        <f>G80</f>
        <v>-932.0599999999995</v>
      </c>
    </row>
    <row r="8" spans="1:14" ht="12.75">
      <c r="A8" s="1"/>
      <c r="B8" s="11"/>
      <c r="C8" s="104" t="s">
        <v>183</v>
      </c>
      <c r="D8" s="104" t="s">
        <v>184</v>
      </c>
      <c r="E8" s="1"/>
      <c r="F8" s="12"/>
      <c r="G8" s="1"/>
      <c r="H8" s="1"/>
      <c r="I8" s="13"/>
      <c r="J8" s="14"/>
      <c r="K8" s="2"/>
      <c r="L8" s="2"/>
      <c r="M8" s="1"/>
      <c r="N8" s="15"/>
    </row>
    <row r="9" spans="1:14" ht="12.75">
      <c r="A9" s="105"/>
      <c r="B9" s="16" t="s">
        <v>168</v>
      </c>
      <c r="C9" s="106">
        <v>11</v>
      </c>
      <c r="D9" s="106">
        <v>42</v>
      </c>
      <c r="E9" s="12">
        <v>462</v>
      </c>
      <c r="F9" s="127"/>
      <c r="G9" s="1"/>
      <c r="H9" s="1"/>
      <c r="I9" s="13"/>
      <c r="J9" s="18"/>
      <c r="K9" s="2" t="s">
        <v>10</v>
      </c>
      <c r="L9" s="2"/>
      <c r="M9" s="1"/>
      <c r="N9" s="15"/>
    </row>
    <row r="10" spans="1:14" ht="12.75">
      <c r="A10" s="105"/>
      <c r="B10" s="16" t="s">
        <v>169</v>
      </c>
      <c r="C10" s="106">
        <v>11</v>
      </c>
      <c r="D10" s="106">
        <v>44</v>
      </c>
      <c r="E10" s="12">
        <f>(C10*D10)</f>
        <v>484</v>
      </c>
      <c r="F10" s="128"/>
      <c r="G10" s="1"/>
      <c r="H10" s="1"/>
      <c r="I10" s="13"/>
      <c r="J10" s="18"/>
      <c r="K10" s="1" t="s">
        <v>12</v>
      </c>
      <c r="L10" s="1"/>
      <c r="M10" s="1"/>
      <c r="N10" s="15"/>
    </row>
    <row r="11" spans="1:14" ht="12.75">
      <c r="A11" s="105"/>
      <c r="B11" s="16" t="s">
        <v>170</v>
      </c>
      <c r="C11" s="106">
        <v>9</v>
      </c>
      <c r="D11" s="106">
        <v>42</v>
      </c>
      <c r="E11" s="12">
        <f aca="true" t="shared" si="0" ref="E11:E19">C11*D11</f>
        <v>378</v>
      </c>
      <c r="F11" s="129"/>
      <c r="G11" s="1"/>
      <c r="H11" s="1"/>
      <c r="I11" s="13"/>
      <c r="J11" s="2"/>
      <c r="K11" s="2" t="s">
        <v>14</v>
      </c>
      <c r="L11" s="1"/>
      <c r="M11" s="22">
        <v>-150</v>
      </c>
      <c r="N11" s="15"/>
    </row>
    <row r="12" spans="1:14" ht="12.75">
      <c r="A12" s="105"/>
      <c r="B12" s="16" t="s">
        <v>171</v>
      </c>
      <c r="C12" s="106">
        <v>6</v>
      </c>
      <c r="D12" s="106">
        <v>42</v>
      </c>
      <c r="E12" s="12">
        <f t="shared" si="0"/>
        <v>252</v>
      </c>
      <c r="F12" s="129"/>
      <c r="G12" s="1"/>
      <c r="H12" s="1"/>
      <c r="I12" s="13"/>
      <c r="J12" s="2"/>
      <c r="K12" s="2" t="s">
        <v>16</v>
      </c>
      <c r="L12" s="1"/>
      <c r="M12" s="22">
        <v>-100</v>
      </c>
      <c r="N12" s="1"/>
    </row>
    <row r="13" spans="1:14" ht="12.75">
      <c r="A13" s="105"/>
      <c r="B13" s="16" t="s">
        <v>172</v>
      </c>
      <c r="C13" s="106">
        <v>10</v>
      </c>
      <c r="D13" s="106">
        <v>42</v>
      </c>
      <c r="E13" s="12">
        <f t="shared" si="0"/>
        <v>420</v>
      </c>
      <c r="F13" s="128"/>
      <c r="G13" s="1"/>
      <c r="H13" s="1"/>
      <c r="I13" s="13"/>
      <c r="J13" s="2"/>
      <c r="K13" s="2" t="s">
        <v>18</v>
      </c>
      <c r="L13" s="1"/>
      <c r="M13" s="22">
        <v>-40</v>
      </c>
      <c r="N13" s="2"/>
    </row>
    <row r="14" spans="1:14" ht="12.75">
      <c r="A14" s="105"/>
      <c r="B14" s="16" t="s">
        <v>173</v>
      </c>
      <c r="C14" s="106">
        <v>9</v>
      </c>
      <c r="D14" s="106">
        <v>44</v>
      </c>
      <c r="E14" s="12">
        <f t="shared" si="0"/>
        <v>396</v>
      </c>
      <c r="F14" s="130"/>
      <c r="G14" s="1"/>
      <c r="H14" s="1"/>
      <c r="I14" s="13"/>
      <c r="J14" s="1"/>
      <c r="K14" s="2" t="s">
        <v>20</v>
      </c>
      <c r="L14" s="2"/>
      <c r="M14" s="22">
        <v>0</v>
      </c>
      <c r="N14" s="2"/>
    </row>
    <row r="15" spans="1:14" ht="12.75">
      <c r="A15" s="105"/>
      <c r="B15" s="16" t="s">
        <v>174</v>
      </c>
      <c r="C15" s="106">
        <v>10</v>
      </c>
      <c r="D15" s="106">
        <v>45</v>
      </c>
      <c r="E15" s="12">
        <f t="shared" si="0"/>
        <v>450</v>
      </c>
      <c r="F15" s="130"/>
      <c r="G15" s="1"/>
      <c r="H15" s="1"/>
      <c r="I15" s="13"/>
      <c r="J15" s="14"/>
      <c r="K15" s="2" t="s">
        <v>22</v>
      </c>
      <c r="L15" s="2"/>
      <c r="M15" s="22">
        <v>0</v>
      </c>
      <c r="N15" s="2"/>
    </row>
    <row r="16" spans="1:14" ht="12.75">
      <c r="A16" s="105"/>
      <c r="B16" s="16" t="s">
        <v>175</v>
      </c>
      <c r="C16" s="106">
        <v>20</v>
      </c>
      <c r="D16" s="106">
        <v>42</v>
      </c>
      <c r="E16" s="12">
        <v>860</v>
      </c>
      <c r="F16" s="21"/>
      <c r="G16" s="1"/>
      <c r="H16" s="1"/>
      <c r="I16" s="13"/>
      <c r="J16" s="2"/>
      <c r="K16" s="2" t="s">
        <v>454</v>
      </c>
      <c r="L16" s="1"/>
      <c r="M16" s="22">
        <v>0</v>
      </c>
      <c r="N16" s="2"/>
    </row>
    <row r="17" spans="1:14" ht="12.75">
      <c r="A17" s="105"/>
      <c r="B17" s="16" t="s">
        <v>176</v>
      </c>
      <c r="C17" s="106">
        <v>14</v>
      </c>
      <c r="D17" s="106">
        <v>42</v>
      </c>
      <c r="E17" s="12">
        <f t="shared" si="0"/>
        <v>588</v>
      </c>
      <c r="F17" s="130"/>
      <c r="G17" s="1"/>
      <c r="H17" s="1"/>
      <c r="I17" s="13"/>
      <c r="J17" s="2"/>
      <c r="K17" s="2" t="s">
        <v>455</v>
      </c>
      <c r="M17" s="22">
        <v>-30</v>
      </c>
      <c r="N17" s="2"/>
    </row>
    <row r="18" spans="1:14" ht="12.75">
      <c r="A18" s="105"/>
      <c r="B18" s="16" t="s">
        <v>177</v>
      </c>
      <c r="C18" s="106">
        <v>10</v>
      </c>
      <c r="D18" s="106">
        <v>42</v>
      </c>
      <c r="E18" s="12">
        <v>420</v>
      </c>
      <c r="F18" s="128"/>
      <c r="G18" s="1"/>
      <c r="H18" s="1"/>
      <c r="I18" s="13"/>
      <c r="J18" s="2"/>
      <c r="M18" s="15">
        <f>SUM(M11:M17)</f>
        <v>-320</v>
      </c>
      <c r="N18" s="1"/>
    </row>
    <row r="19" spans="1:14" ht="12.75">
      <c r="A19" s="105"/>
      <c r="B19" s="16" t="s">
        <v>178</v>
      </c>
      <c r="C19" s="106">
        <v>18</v>
      </c>
      <c r="D19" s="106">
        <v>42</v>
      </c>
      <c r="E19" s="12">
        <f t="shared" si="0"/>
        <v>756</v>
      </c>
      <c r="F19" s="130"/>
      <c r="G19" s="1"/>
      <c r="H19" s="1"/>
      <c r="I19" s="13"/>
      <c r="J19" s="2"/>
      <c r="K19" s="2" t="s">
        <v>26</v>
      </c>
      <c r="L19" s="1"/>
      <c r="M19" s="2"/>
      <c r="N19" s="1"/>
    </row>
    <row r="20" spans="1:14" ht="12.75">
      <c r="A20" s="105"/>
      <c r="B20" s="108" t="s">
        <v>187</v>
      </c>
      <c r="C20" s="23">
        <f>SUM(C9:C19)</f>
        <v>128</v>
      </c>
      <c r="D20" s="23"/>
      <c r="E20" s="24"/>
      <c r="F20" s="25">
        <f>SUM(E9:E19)</f>
        <v>5466</v>
      </c>
      <c r="G20" s="1"/>
      <c r="H20" s="1"/>
      <c r="I20" s="13"/>
      <c r="J20" s="2"/>
      <c r="K20" s="2" t="s">
        <v>14</v>
      </c>
      <c r="L20" s="1"/>
      <c r="M20" s="15">
        <v>0</v>
      </c>
      <c r="N20" s="1"/>
    </row>
    <row r="21" spans="1:14" ht="12.75">
      <c r="A21" s="1"/>
      <c r="B21" s="26"/>
      <c r="C21" s="26"/>
      <c r="D21" s="26"/>
      <c r="E21" s="27"/>
      <c r="F21" s="28"/>
      <c r="G21" s="1"/>
      <c r="H21" s="1"/>
      <c r="I21" s="13"/>
      <c r="J21" s="2"/>
      <c r="K21" s="2" t="s">
        <v>16</v>
      </c>
      <c r="L21" s="1"/>
      <c r="M21" s="15">
        <v>0</v>
      </c>
      <c r="N21" s="1"/>
    </row>
    <row r="22" spans="1:14" ht="12.75">
      <c r="A22" s="1"/>
      <c r="B22" s="11" t="s">
        <v>27</v>
      </c>
      <c r="C22" s="11"/>
      <c r="D22" s="11"/>
      <c r="E22" s="1"/>
      <c r="F22" s="12"/>
      <c r="G22" s="1"/>
      <c r="H22" s="1"/>
      <c r="I22" s="13"/>
      <c r="J22" s="2"/>
      <c r="K22" s="2" t="s">
        <v>18</v>
      </c>
      <c r="L22" s="1"/>
      <c r="M22" s="15">
        <v>0</v>
      </c>
      <c r="N22" s="1"/>
    </row>
    <row r="23" spans="1:14" ht="12.75">
      <c r="A23" s="1"/>
      <c r="B23" s="16"/>
      <c r="C23" s="16"/>
      <c r="D23" s="16"/>
      <c r="E23" s="12"/>
      <c r="F23" s="27"/>
      <c r="G23" s="1"/>
      <c r="H23" s="1"/>
      <c r="I23" s="13"/>
      <c r="J23" s="1"/>
      <c r="K23" s="2" t="s">
        <v>20</v>
      </c>
      <c r="L23" s="1"/>
      <c r="M23" s="15">
        <v>0</v>
      </c>
      <c r="N23" s="1"/>
    </row>
    <row r="24" spans="1:14" ht="12.75">
      <c r="A24" s="1"/>
      <c r="B24" s="16"/>
      <c r="C24" s="16"/>
      <c r="D24" s="16"/>
      <c r="E24" s="12"/>
      <c r="F24" s="1"/>
      <c r="G24" s="1"/>
      <c r="H24" s="1"/>
      <c r="I24" s="13"/>
      <c r="J24" s="1"/>
      <c r="K24" s="2" t="s">
        <v>22</v>
      </c>
      <c r="L24" s="1"/>
      <c r="M24" s="15">
        <v>0</v>
      </c>
      <c r="N24" s="1"/>
    </row>
    <row r="25" spans="1:14" ht="12.75">
      <c r="A25" s="1"/>
      <c r="B25" s="1"/>
      <c r="C25" s="23" t="s">
        <v>29</v>
      </c>
      <c r="D25" s="23"/>
      <c r="E25" s="24"/>
      <c r="F25" s="25">
        <f>SUM(F23:F23)</f>
        <v>0</v>
      </c>
      <c r="G25" s="1"/>
      <c r="H25" s="1"/>
      <c r="I25" s="13"/>
      <c r="J25" s="1"/>
      <c r="K25" s="2" t="s">
        <v>454</v>
      </c>
      <c r="M25" s="15">
        <v>900</v>
      </c>
      <c r="N25" s="1"/>
    </row>
    <row r="26" spans="1:14" ht="12.75">
      <c r="A26" s="1"/>
      <c r="B26" s="26"/>
      <c r="C26" s="26"/>
      <c r="D26" s="26"/>
      <c r="E26" s="1"/>
      <c r="F26" s="27"/>
      <c r="G26" s="1"/>
      <c r="H26" s="1"/>
      <c r="I26" s="13"/>
      <c r="J26" s="1"/>
      <c r="K26" s="2" t="s">
        <v>455</v>
      </c>
      <c r="M26" s="15">
        <v>0</v>
      </c>
      <c r="N26" s="1"/>
    </row>
    <row r="27" spans="1:14" ht="12.75">
      <c r="A27" s="1"/>
      <c r="B27" s="30" t="s">
        <v>31</v>
      </c>
      <c r="C27" s="30"/>
      <c r="D27" s="30"/>
      <c r="E27" s="24"/>
      <c r="F27" s="31">
        <f>F20+F25</f>
        <v>5466</v>
      </c>
      <c r="G27" s="1"/>
      <c r="H27" s="1"/>
      <c r="I27" s="13"/>
      <c r="J27" s="1"/>
      <c r="K27" s="1"/>
      <c r="L27" s="1"/>
      <c r="M27" s="12">
        <f>SUM(M20:M26)</f>
        <v>900</v>
      </c>
      <c r="N27" s="1"/>
    </row>
    <row r="28" spans="1:14" ht="12.75">
      <c r="A28" s="1"/>
      <c r="B28" s="32"/>
      <c r="C28" s="32"/>
      <c r="D28" s="32"/>
      <c r="E28" s="33"/>
      <c r="F28" s="33"/>
      <c r="G28" s="1"/>
      <c r="H28" s="1"/>
      <c r="I28" s="13"/>
      <c r="J28" s="1"/>
      <c r="K28" s="1" t="s">
        <v>32</v>
      </c>
      <c r="L28" s="1"/>
      <c r="M28" s="1"/>
      <c r="N28" s="12">
        <f>M18+M27</f>
        <v>580</v>
      </c>
    </row>
    <row r="29" spans="1:14" ht="15">
      <c r="A29" s="1"/>
      <c r="B29" s="34" t="s">
        <v>33</v>
      </c>
      <c r="C29" s="34"/>
      <c r="D29" s="34"/>
      <c r="E29" s="33"/>
      <c r="F29" s="1"/>
      <c r="G29" s="1"/>
      <c r="H29" s="1"/>
      <c r="I29" s="13"/>
      <c r="J29" s="2"/>
      <c r="K29" s="1"/>
      <c r="L29" s="1"/>
      <c r="M29" s="1"/>
      <c r="N29" s="12"/>
    </row>
    <row r="30" spans="1:14" ht="12.75">
      <c r="A30" s="1"/>
      <c r="B30" s="16"/>
      <c r="C30" s="16"/>
      <c r="D30" s="16"/>
      <c r="E30" s="12"/>
      <c r="F30" s="27"/>
      <c r="G30" s="35"/>
      <c r="H30" s="1"/>
      <c r="I30" s="13"/>
      <c r="J30" s="7" t="s">
        <v>35</v>
      </c>
      <c r="K30" s="8"/>
      <c r="L30" s="8"/>
      <c r="M30" s="8"/>
      <c r="N30" s="25">
        <f>N5+N7+N28</f>
        <v>6250.21</v>
      </c>
    </row>
    <row r="31" spans="1:14" ht="12.75">
      <c r="A31" s="1"/>
      <c r="B31" s="1"/>
      <c r="C31" s="1"/>
      <c r="D31" s="1"/>
      <c r="E31" s="1"/>
      <c r="F31" s="12"/>
      <c r="G31" s="35"/>
      <c r="H31" s="1"/>
      <c r="I31" s="13"/>
      <c r="J31" s="1"/>
      <c r="K31" s="1"/>
      <c r="L31" s="1"/>
      <c r="M31" s="1"/>
      <c r="N31" s="1"/>
    </row>
    <row r="32" spans="1:14" ht="12.75">
      <c r="A32" s="1"/>
      <c r="B32" s="30" t="s">
        <v>36</v>
      </c>
      <c r="C32" s="30"/>
      <c r="D32" s="30"/>
      <c r="E32" s="24"/>
      <c r="F32" s="31">
        <f>SUM(F30:F31)</f>
        <v>0</v>
      </c>
      <c r="G32" s="35"/>
      <c r="H32" s="1"/>
      <c r="I32" s="36"/>
      <c r="J32" s="37"/>
      <c r="K32" s="37"/>
      <c r="L32" s="37"/>
      <c r="M32" s="37"/>
      <c r="N32" s="37"/>
    </row>
    <row r="33" spans="1:14" ht="12.75">
      <c r="A33" s="1"/>
      <c r="B33" s="38"/>
      <c r="C33" s="38"/>
      <c r="D33" s="38"/>
      <c r="E33" s="33"/>
      <c r="F33" s="35"/>
      <c r="G33" s="1"/>
      <c r="H33" s="1"/>
      <c r="I33" s="13"/>
      <c r="J33" s="1"/>
      <c r="K33" s="1"/>
      <c r="L33" s="1"/>
      <c r="M33" s="1"/>
      <c r="N33" s="1"/>
    </row>
    <row r="34" spans="1:14" ht="12.75">
      <c r="A34" s="1"/>
      <c r="B34" s="30" t="s">
        <v>37</v>
      </c>
      <c r="C34" s="30"/>
      <c r="D34" s="30"/>
      <c r="E34" s="24"/>
      <c r="F34" s="31"/>
      <c r="G34" s="31">
        <f>F27+F32</f>
        <v>5466</v>
      </c>
      <c r="H34" s="1"/>
      <c r="I34" s="13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3"/>
      <c r="J35" s="4" t="s">
        <v>38</v>
      </c>
      <c r="K35" s="1"/>
      <c r="L35" s="1"/>
      <c r="M35" s="1"/>
      <c r="N35" s="1"/>
    </row>
    <row r="36" spans="1:14" ht="15">
      <c r="A36" s="1"/>
      <c r="B36" s="6" t="s">
        <v>39</v>
      </c>
      <c r="C36" s="6"/>
      <c r="D36" s="6"/>
      <c r="E36" s="26"/>
      <c r="F36" s="33"/>
      <c r="G36" s="27"/>
      <c r="H36" s="1"/>
      <c r="I36" s="13"/>
      <c r="J36" s="39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3"/>
      <c r="J37" s="1" t="s">
        <v>40</v>
      </c>
      <c r="K37" s="40" t="s">
        <v>41</v>
      </c>
      <c r="L37" s="41" t="s">
        <v>179</v>
      </c>
      <c r="M37" s="41" t="s">
        <v>180</v>
      </c>
      <c r="N37" s="40" t="s">
        <v>42</v>
      </c>
    </row>
    <row r="38" spans="1:14" ht="12.75">
      <c r="A38" s="1"/>
      <c r="B38" s="11" t="s">
        <v>43</v>
      </c>
      <c r="C38" s="11"/>
      <c r="D38" s="11"/>
      <c r="E38" s="12"/>
      <c r="F38" s="1"/>
      <c r="G38" s="1"/>
      <c r="H38" s="1"/>
      <c r="I38" s="13"/>
      <c r="J38" s="42" t="s">
        <v>44</v>
      </c>
      <c r="K38" s="43">
        <v>4110</v>
      </c>
      <c r="L38" s="43">
        <v>150</v>
      </c>
      <c r="M38" s="43">
        <v>0</v>
      </c>
      <c r="N38" s="44">
        <f>K38+L38-M38</f>
        <v>4260</v>
      </c>
    </row>
    <row r="39" spans="1:14" ht="12.75">
      <c r="A39" s="1"/>
      <c r="B39" s="45" t="s">
        <v>256</v>
      </c>
      <c r="C39" s="16"/>
      <c r="D39" s="16"/>
      <c r="E39" s="15">
        <v>660</v>
      </c>
      <c r="F39" s="1"/>
      <c r="G39" s="1"/>
      <c r="H39" s="1"/>
      <c r="I39" s="13"/>
      <c r="J39" s="13" t="s">
        <v>46</v>
      </c>
      <c r="K39" s="43">
        <v>1440</v>
      </c>
      <c r="L39" s="43">
        <v>100</v>
      </c>
      <c r="M39" s="43">
        <f>Q39*-1</f>
        <v>0</v>
      </c>
      <c r="N39" s="46">
        <f>K39+L39-M39</f>
        <v>1540</v>
      </c>
    </row>
    <row r="40" spans="1:14" ht="12.75">
      <c r="A40" s="1"/>
      <c r="B40" s="16" t="s">
        <v>188</v>
      </c>
      <c r="C40" s="16"/>
      <c r="D40" s="16"/>
      <c r="E40" s="15">
        <v>660</v>
      </c>
      <c r="F40" s="1"/>
      <c r="G40" s="1"/>
      <c r="H40" s="1"/>
      <c r="I40" s="13"/>
      <c r="J40" s="13" t="s">
        <v>48</v>
      </c>
      <c r="K40" s="43">
        <v>1120</v>
      </c>
      <c r="L40" s="43">
        <v>40</v>
      </c>
      <c r="M40" s="43">
        <f>Q40*-1</f>
        <v>0</v>
      </c>
      <c r="N40" s="46">
        <f>K40+L40-M40</f>
        <v>1160</v>
      </c>
    </row>
    <row r="41" spans="1:14" ht="12.75">
      <c r="A41" s="1"/>
      <c r="B41" s="16" t="s">
        <v>189</v>
      </c>
      <c r="C41" s="16"/>
      <c r="D41" s="16"/>
      <c r="E41" s="15">
        <v>660</v>
      </c>
      <c r="F41" s="1"/>
      <c r="G41" s="1"/>
      <c r="H41" s="1"/>
      <c r="I41" s="13"/>
      <c r="J41" s="5" t="s">
        <v>50</v>
      </c>
      <c r="K41" s="47">
        <v>500</v>
      </c>
      <c r="L41" s="43">
        <v>0</v>
      </c>
      <c r="M41" s="43">
        <f>Q41*-1</f>
        <v>0</v>
      </c>
      <c r="N41" s="46">
        <v>500</v>
      </c>
    </row>
    <row r="42" spans="1:14" ht="12.75">
      <c r="A42" s="1"/>
      <c r="B42" s="16" t="s">
        <v>190</v>
      </c>
      <c r="C42" s="16"/>
      <c r="D42" s="16"/>
      <c r="E42" s="15">
        <v>660</v>
      </c>
      <c r="F42" s="1"/>
      <c r="G42" s="1"/>
      <c r="H42" s="1"/>
      <c r="I42" s="13"/>
      <c r="J42" s="5" t="s">
        <v>52</v>
      </c>
      <c r="K42" s="47">
        <v>6775</v>
      </c>
      <c r="L42" s="47">
        <v>0</v>
      </c>
      <c r="M42" s="47">
        <f>Q42*-1</f>
        <v>0</v>
      </c>
      <c r="N42" s="96">
        <f>K42+L42-M42</f>
        <v>6775</v>
      </c>
    </row>
    <row r="43" spans="1:14" ht="12.75">
      <c r="A43" s="1"/>
      <c r="B43" s="16" t="s">
        <v>191</v>
      </c>
      <c r="C43" s="16"/>
      <c r="D43" s="16"/>
      <c r="E43" s="15">
        <v>660</v>
      </c>
      <c r="F43" s="1"/>
      <c r="G43" s="1"/>
      <c r="H43" s="1"/>
      <c r="I43" s="13"/>
      <c r="J43" s="5" t="s">
        <v>337</v>
      </c>
      <c r="K43" s="47">
        <v>2594</v>
      </c>
      <c r="L43" s="47">
        <v>0</v>
      </c>
      <c r="M43" s="47">
        <v>900</v>
      </c>
      <c r="N43" s="96">
        <f>K43+L43-M43</f>
        <v>1694</v>
      </c>
    </row>
    <row r="44" spans="1:14" ht="12.75">
      <c r="A44" s="1"/>
      <c r="B44" s="1"/>
      <c r="C44" s="16"/>
      <c r="D44" s="16"/>
      <c r="E44" s="15"/>
      <c r="F44" s="1"/>
      <c r="G44" s="1"/>
      <c r="H44" s="1"/>
      <c r="I44" s="13"/>
      <c r="J44" s="5" t="s">
        <v>338</v>
      </c>
      <c r="K44" s="47">
        <v>60</v>
      </c>
      <c r="L44" s="47">
        <v>30</v>
      </c>
      <c r="M44" s="47">
        <v>0</v>
      </c>
      <c r="N44" s="96">
        <f>K44+L44-M44</f>
        <v>90</v>
      </c>
    </row>
    <row r="45" spans="1:14" ht="12.75">
      <c r="A45" s="1"/>
      <c r="B45" s="1"/>
      <c r="C45" s="23" t="s">
        <v>57</v>
      </c>
      <c r="D45" s="23"/>
      <c r="E45" s="24"/>
      <c r="F45" s="25">
        <f>SUM(E39:E43)</f>
        <v>3300</v>
      </c>
      <c r="G45" s="1"/>
      <c r="H45" s="1"/>
      <c r="I45" s="13"/>
      <c r="J45" s="117" t="s">
        <v>54</v>
      </c>
      <c r="K45" s="98">
        <f>SUM(K38:K44)</f>
        <v>16599</v>
      </c>
      <c r="L45" s="98">
        <f>SUM(L38:L44)</f>
        <v>320</v>
      </c>
      <c r="M45" s="98">
        <f>SUM(M38:M44)</f>
        <v>900</v>
      </c>
      <c r="N45" s="99">
        <f>SUM(N38:N44)</f>
        <v>16019</v>
      </c>
    </row>
    <row r="46" spans="1:14" ht="12.75">
      <c r="A46" s="1"/>
      <c r="B46" s="1"/>
      <c r="C46" s="1"/>
      <c r="D46" s="1"/>
      <c r="E46" s="1"/>
      <c r="F46" s="1"/>
      <c r="G46" s="1"/>
      <c r="H46" s="1"/>
      <c r="I46" s="13"/>
      <c r="J46" s="1"/>
      <c r="K46" s="1"/>
      <c r="L46" s="1"/>
      <c r="M46" s="1"/>
      <c r="N46" s="1"/>
    </row>
    <row r="47" spans="1:14" ht="12.75">
      <c r="A47" s="1"/>
      <c r="B47" s="11" t="s">
        <v>60</v>
      </c>
      <c r="C47" s="11"/>
      <c r="D47" s="11"/>
      <c r="E47" s="12"/>
      <c r="F47" s="1"/>
      <c r="G47" s="1"/>
      <c r="H47" s="1"/>
      <c r="I47" s="13"/>
      <c r="J47" s="16" t="s">
        <v>56</v>
      </c>
      <c r="K47" s="1"/>
      <c r="L47" s="1"/>
      <c r="M47" s="1"/>
      <c r="N47" s="1"/>
    </row>
    <row r="48" spans="1:14" ht="12.75">
      <c r="A48" s="1"/>
      <c r="B48" s="2" t="s">
        <v>62</v>
      </c>
      <c r="C48" s="2"/>
      <c r="D48" s="2"/>
      <c r="E48" s="12">
        <f>E124</f>
        <v>187.25</v>
      </c>
      <c r="F48" s="1"/>
      <c r="G48" s="1"/>
      <c r="H48" s="1"/>
      <c r="I48" s="13"/>
      <c r="J48" s="48" t="s">
        <v>193</v>
      </c>
      <c r="K48" s="1"/>
      <c r="L48" s="1"/>
      <c r="M48" s="1"/>
      <c r="N48" s="1"/>
    </row>
    <row r="49" spans="1:14" ht="12.75">
      <c r="A49" s="1"/>
      <c r="B49" s="2" t="s">
        <v>64</v>
      </c>
      <c r="C49" s="2"/>
      <c r="D49" s="2"/>
      <c r="E49" s="12">
        <f>E132</f>
        <v>71.35</v>
      </c>
      <c r="F49" s="1"/>
      <c r="G49" s="1"/>
      <c r="H49" s="1"/>
      <c r="I49" s="13"/>
      <c r="J49" s="48" t="s">
        <v>194</v>
      </c>
      <c r="K49" s="33"/>
      <c r="L49" s="33"/>
      <c r="M49" s="33"/>
      <c r="N49" s="33"/>
    </row>
    <row r="50" spans="1:14" ht="12.75">
      <c r="A50" s="1"/>
      <c r="B50" s="16" t="s">
        <v>66</v>
      </c>
      <c r="C50" s="16"/>
      <c r="D50" s="16"/>
      <c r="E50" s="12"/>
      <c r="F50" s="1"/>
      <c r="G50" s="1"/>
      <c r="H50" s="1"/>
      <c r="I50" s="13"/>
      <c r="J50" s="48" t="s">
        <v>195</v>
      </c>
      <c r="K50" s="1"/>
      <c r="L50" s="1"/>
      <c r="M50" s="1"/>
      <c r="N50" s="1"/>
    </row>
    <row r="51" spans="1:14" ht="12.75">
      <c r="A51" s="1"/>
      <c r="B51" s="1"/>
      <c r="C51" s="23" t="s">
        <v>259</v>
      </c>
      <c r="D51" s="23"/>
      <c r="E51" s="24"/>
      <c r="F51" s="25">
        <f>E48+E49</f>
        <v>258.6</v>
      </c>
      <c r="G51" s="1"/>
      <c r="H51" s="1"/>
      <c r="I51" s="13"/>
      <c r="J51" s="48" t="s">
        <v>342</v>
      </c>
      <c r="K51" s="16" t="s">
        <v>343</v>
      </c>
      <c r="L51" s="16"/>
      <c r="M51" s="16"/>
      <c r="N51" s="16"/>
    </row>
    <row r="52" spans="1:14" ht="12.75">
      <c r="A52" s="1"/>
      <c r="B52" s="50"/>
      <c r="C52" s="50"/>
      <c r="D52" s="50"/>
      <c r="E52" s="12"/>
      <c r="F52" s="1"/>
      <c r="G52" s="1"/>
      <c r="H52" s="1"/>
      <c r="I52" s="13"/>
      <c r="J52" s="48" t="s">
        <v>344</v>
      </c>
      <c r="K52" s="16" t="s">
        <v>343</v>
      </c>
      <c r="L52" s="16"/>
      <c r="M52" s="16"/>
      <c r="N52" s="16"/>
    </row>
    <row r="53" spans="1:14" ht="12.75">
      <c r="A53" s="1"/>
      <c r="B53" s="11" t="s">
        <v>68</v>
      </c>
      <c r="C53" s="11"/>
      <c r="D53" s="11"/>
      <c r="E53" s="12"/>
      <c r="F53" s="1"/>
      <c r="G53" s="1"/>
      <c r="H53" s="1"/>
      <c r="I53" s="13"/>
      <c r="J53" s="48" t="s">
        <v>542</v>
      </c>
      <c r="K53" s="16"/>
      <c r="L53" s="16"/>
      <c r="M53" s="16"/>
      <c r="N53" s="16"/>
    </row>
    <row r="54" spans="1:14" ht="12.75">
      <c r="A54" s="1"/>
      <c r="B54" s="2" t="s">
        <v>69</v>
      </c>
      <c r="C54" s="2"/>
      <c r="D54" s="2"/>
      <c r="E54" s="15">
        <f>K95</f>
        <v>255.81</v>
      </c>
      <c r="F54" s="1"/>
      <c r="G54" s="1"/>
      <c r="H54" s="1"/>
      <c r="I54" s="13"/>
      <c r="J54" s="48"/>
      <c r="K54" s="16"/>
      <c r="L54" s="16"/>
      <c r="M54" s="16"/>
      <c r="N54" s="16"/>
    </row>
    <row r="55" spans="1:14" ht="12.75">
      <c r="A55" s="1"/>
      <c r="B55" s="51" t="s">
        <v>550</v>
      </c>
      <c r="C55" s="51"/>
      <c r="D55" s="51"/>
      <c r="E55" s="15">
        <v>100.7</v>
      </c>
      <c r="F55" s="1"/>
      <c r="G55" s="1"/>
      <c r="H55" s="1"/>
      <c r="I55" s="36"/>
      <c r="J55" s="37"/>
      <c r="K55" s="37"/>
      <c r="L55" s="37"/>
      <c r="M55" s="37"/>
      <c r="N55" s="37"/>
    </row>
    <row r="56" spans="1:14" ht="12.75">
      <c r="A56" s="1"/>
      <c r="B56" s="1"/>
      <c r="C56" s="23" t="s">
        <v>72</v>
      </c>
      <c r="D56" s="23"/>
      <c r="E56" s="24"/>
      <c r="F56" s="52">
        <f>SUM(E54:E55)</f>
        <v>356.51</v>
      </c>
      <c r="G56" s="1"/>
      <c r="H56" s="1"/>
      <c r="I56" s="42"/>
      <c r="J56" s="1"/>
      <c r="K56" s="1"/>
      <c r="L56" s="1"/>
      <c r="M56" s="1" t="s">
        <v>223</v>
      </c>
      <c r="N56" s="1"/>
    </row>
    <row r="57" spans="1:14" ht="12.75">
      <c r="A57" s="1"/>
      <c r="B57" s="53"/>
      <c r="C57" s="53"/>
      <c r="D57" s="53"/>
      <c r="E57" s="27"/>
      <c r="F57" s="1"/>
      <c r="G57" s="1"/>
      <c r="H57" s="1"/>
      <c r="I57" s="13"/>
      <c r="J57" s="1"/>
      <c r="K57" s="1"/>
      <c r="L57" s="1"/>
      <c r="M57" s="1"/>
      <c r="N57" s="1"/>
    </row>
    <row r="58" spans="1:14" ht="15">
      <c r="A58" s="1"/>
      <c r="B58" s="55" t="s">
        <v>74</v>
      </c>
      <c r="C58" s="55"/>
      <c r="D58" s="55"/>
      <c r="E58" s="12"/>
      <c r="F58" s="1"/>
      <c r="G58" s="1"/>
      <c r="H58" s="1"/>
      <c r="I58" s="13"/>
      <c r="J58" s="4" t="s">
        <v>71</v>
      </c>
      <c r="K58" s="1"/>
      <c r="L58" s="1"/>
      <c r="M58" s="1"/>
      <c r="N58" s="1"/>
    </row>
    <row r="59" spans="1:14" ht="12.75">
      <c r="A59" s="1"/>
      <c r="B59" s="51" t="s">
        <v>75</v>
      </c>
      <c r="C59" s="51"/>
      <c r="D59" s="51"/>
      <c r="E59" s="12">
        <f>K108</f>
        <v>1110</v>
      </c>
      <c r="F59" s="1"/>
      <c r="G59" s="1"/>
      <c r="H59" s="1"/>
      <c r="I59" s="13"/>
      <c r="J59" s="1"/>
      <c r="K59" s="1"/>
      <c r="L59" s="1"/>
      <c r="M59" s="1"/>
      <c r="N59" s="1"/>
    </row>
    <row r="60" spans="1:14" ht="12.75">
      <c r="A60" s="1"/>
      <c r="B60" s="51" t="s">
        <v>76</v>
      </c>
      <c r="C60" s="51"/>
      <c r="D60" s="51"/>
      <c r="E60" s="12">
        <f>K111</f>
        <v>0</v>
      </c>
      <c r="F60" s="1"/>
      <c r="G60" s="1"/>
      <c r="H60" s="1"/>
      <c r="I60" s="13"/>
      <c r="J60" s="54" t="s">
        <v>224</v>
      </c>
      <c r="K60" s="24"/>
      <c r="L60" s="121"/>
      <c r="M60" s="122">
        <v>198</v>
      </c>
      <c r="N60" s="1"/>
    </row>
    <row r="61" spans="1:14" ht="12.75">
      <c r="A61" s="1"/>
      <c r="B61" s="51" t="s">
        <v>77</v>
      </c>
      <c r="C61" s="51"/>
      <c r="D61" s="51"/>
      <c r="E61" s="15">
        <f>K113</f>
        <v>0</v>
      </c>
      <c r="F61" s="1"/>
      <c r="G61" s="1"/>
      <c r="H61" s="1"/>
      <c r="I61" s="13"/>
      <c r="J61" s="33"/>
      <c r="K61" s="33"/>
      <c r="L61" s="112"/>
      <c r="M61" s="112"/>
      <c r="N61" s="1"/>
    </row>
    <row r="62" spans="1:14" ht="12.75">
      <c r="A62" s="1"/>
      <c r="B62" s="16" t="s">
        <v>66</v>
      </c>
      <c r="C62" s="16"/>
      <c r="D62" s="16"/>
      <c r="E62" s="15"/>
      <c r="F62" s="1"/>
      <c r="G62" s="1"/>
      <c r="H62" s="1"/>
      <c r="I62" s="13"/>
      <c r="J62" s="33"/>
      <c r="K62" s="33"/>
      <c r="L62" s="123"/>
      <c r="M62" s="123"/>
      <c r="N62" s="1"/>
    </row>
    <row r="63" spans="1:14" ht="12.75">
      <c r="A63" s="1"/>
      <c r="B63" s="1"/>
      <c r="C63" s="23" t="s">
        <v>80</v>
      </c>
      <c r="D63" s="23"/>
      <c r="E63" s="24"/>
      <c r="F63" s="25">
        <f>SUM(E59:E61)</f>
        <v>1110</v>
      </c>
      <c r="G63" s="1"/>
      <c r="H63" s="1"/>
      <c r="I63" s="36"/>
      <c r="J63" s="37"/>
      <c r="K63" s="37"/>
      <c r="L63" s="37"/>
      <c r="M63" s="37"/>
      <c r="N63" s="37"/>
    </row>
    <row r="64" spans="1:14" ht="12.75">
      <c r="A64" s="1"/>
      <c r="B64" s="1"/>
      <c r="C64" s="1"/>
      <c r="D64" s="1"/>
      <c r="E64" s="1"/>
      <c r="F64" s="1"/>
      <c r="G64" s="1"/>
      <c r="H64" s="1"/>
      <c r="I64" s="13"/>
      <c r="J64" s="1"/>
      <c r="K64" s="1"/>
      <c r="L64" s="1"/>
      <c r="M64" s="1"/>
      <c r="N64" s="33"/>
    </row>
    <row r="65" spans="1:14" ht="15">
      <c r="A65" s="1"/>
      <c r="B65" s="11" t="s">
        <v>82</v>
      </c>
      <c r="C65" s="11"/>
      <c r="D65" s="11"/>
      <c r="E65" s="12"/>
      <c r="F65" s="1"/>
      <c r="G65" s="1"/>
      <c r="H65" s="1"/>
      <c r="I65" s="13"/>
      <c r="J65" s="4" t="s">
        <v>79</v>
      </c>
      <c r="K65" s="1"/>
      <c r="L65" s="1"/>
      <c r="M65" s="1"/>
      <c r="N65" s="1"/>
    </row>
    <row r="66" spans="1:14" ht="12.75">
      <c r="A66" s="1"/>
      <c r="B66" s="16" t="s">
        <v>66</v>
      </c>
      <c r="C66" s="50"/>
      <c r="D66" s="50"/>
      <c r="E66" s="12"/>
      <c r="F66" s="1"/>
      <c r="G66" s="1"/>
      <c r="H66" s="1"/>
      <c r="I66" s="13"/>
      <c r="J66" s="1"/>
      <c r="K66" s="1"/>
      <c r="L66" s="1"/>
      <c r="M66" s="1"/>
      <c r="N66" s="1"/>
    </row>
    <row r="67" spans="1:14" ht="12.75">
      <c r="A67" s="1"/>
      <c r="B67" s="1"/>
      <c r="C67" s="23" t="s">
        <v>85</v>
      </c>
      <c r="D67" s="23"/>
      <c r="E67" s="24"/>
      <c r="F67" s="25">
        <f>K121</f>
        <v>93.5</v>
      </c>
      <c r="G67" s="1"/>
      <c r="H67" s="1"/>
      <c r="I67" s="13"/>
      <c r="J67" s="2" t="s">
        <v>81</v>
      </c>
      <c r="K67" s="33"/>
      <c r="L67" s="1"/>
      <c r="M67" s="1"/>
      <c r="N67" s="1"/>
    </row>
    <row r="68" spans="1:14" ht="12.75">
      <c r="A68" s="1"/>
      <c r="B68" s="26"/>
      <c r="C68" s="26"/>
      <c r="D68" s="26"/>
      <c r="E68" s="1"/>
      <c r="F68" s="27"/>
      <c r="G68" s="35"/>
      <c r="H68" s="1"/>
      <c r="I68" s="13"/>
      <c r="J68" s="56" t="s">
        <v>83</v>
      </c>
      <c r="K68" s="24"/>
      <c r="L68" s="57">
        <v>0</v>
      </c>
      <c r="M68" s="1"/>
      <c r="N68" s="1"/>
    </row>
    <row r="69" spans="1:14" ht="12.75">
      <c r="A69" s="1"/>
      <c r="B69" s="11" t="s">
        <v>87</v>
      </c>
      <c r="C69" s="11"/>
      <c r="D69" s="11"/>
      <c r="E69" s="12"/>
      <c r="F69" s="1"/>
      <c r="G69" s="1"/>
      <c r="H69" s="1"/>
      <c r="I69" s="13"/>
      <c r="J69" s="39" t="s">
        <v>84</v>
      </c>
      <c r="K69" s="1"/>
      <c r="L69" s="58">
        <f>SUM(L67:L68)</f>
        <v>0</v>
      </c>
      <c r="M69" s="1"/>
      <c r="N69" s="1"/>
    </row>
    <row r="70" spans="1:14" ht="12.75">
      <c r="A70" s="1"/>
      <c r="B70" s="16" t="s">
        <v>66</v>
      </c>
      <c r="C70" s="50"/>
      <c r="D70" s="50"/>
      <c r="E70" s="12"/>
      <c r="F70" s="1"/>
      <c r="G70" s="27"/>
      <c r="H70" s="1"/>
      <c r="I70" s="13"/>
      <c r="J70" s="1"/>
      <c r="K70" s="1"/>
      <c r="L70" s="1"/>
      <c r="M70" s="1"/>
      <c r="N70" s="1"/>
    </row>
    <row r="71" spans="1:14" ht="12.75">
      <c r="A71" s="1"/>
      <c r="B71" s="1"/>
      <c r="C71" s="23" t="s">
        <v>89</v>
      </c>
      <c r="D71" s="23"/>
      <c r="E71" s="24"/>
      <c r="F71" s="25">
        <f>K126</f>
        <v>363.95</v>
      </c>
      <c r="G71" s="27"/>
      <c r="H71" s="1"/>
      <c r="I71" s="13"/>
      <c r="J71" s="2" t="s">
        <v>86</v>
      </c>
      <c r="K71" s="33"/>
      <c r="L71" s="1"/>
      <c r="M71" s="1"/>
      <c r="N71" s="1"/>
    </row>
    <row r="72" spans="1:14" ht="12.75">
      <c r="A72" s="1"/>
      <c r="B72" s="50"/>
      <c r="C72" s="50"/>
      <c r="D72" s="50"/>
      <c r="E72" s="12"/>
      <c r="F72" s="1"/>
      <c r="G72" s="1"/>
      <c r="H72" s="1"/>
      <c r="I72" s="13"/>
      <c r="J72" s="56" t="s">
        <v>88</v>
      </c>
      <c r="K72" s="24"/>
      <c r="L72" s="57">
        <v>0</v>
      </c>
      <c r="M72" s="1"/>
      <c r="N72" s="1"/>
    </row>
    <row r="73" spans="1:14" ht="12.75">
      <c r="A73" s="1"/>
      <c r="B73" s="11" t="s">
        <v>90</v>
      </c>
      <c r="C73" s="11"/>
      <c r="D73" s="11"/>
      <c r="E73" s="1"/>
      <c r="F73" s="1"/>
      <c r="G73" s="1"/>
      <c r="H73" s="1"/>
      <c r="I73" s="13"/>
      <c r="J73" s="39" t="s">
        <v>84</v>
      </c>
      <c r="K73" s="33"/>
      <c r="L73" s="58">
        <f>SUM(L72)</f>
        <v>0</v>
      </c>
      <c r="M73" s="1"/>
      <c r="N73" s="1"/>
    </row>
    <row r="74" spans="1:14" ht="12.75">
      <c r="A74" s="1"/>
      <c r="B74" s="16" t="s">
        <v>66</v>
      </c>
      <c r="C74" s="50"/>
      <c r="D74" s="50"/>
      <c r="E74" s="1"/>
      <c r="F74" s="1"/>
      <c r="G74" s="1"/>
      <c r="H74" s="1"/>
      <c r="I74" s="13"/>
      <c r="J74" s="1"/>
      <c r="K74" s="1"/>
      <c r="L74" s="1"/>
      <c r="M74" s="1"/>
      <c r="N74" s="1"/>
    </row>
    <row r="75" spans="1:14" ht="12.75">
      <c r="A75" s="1"/>
      <c r="B75" s="1"/>
      <c r="C75" s="23" t="s">
        <v>91</v>
      </c>
      <c r="D75" s="23"/>
      <c r="E75" s="24"/>
      <c r="F75" s="25">
        <f>K132</f>
        <v>915.5</v>
      </c>
      <c r="G75" s="1"/>
      <c r="H75" s="1"/>
      <c r="I75" s="36"/>
      <c r="J75" s="37"/>
      <c r="K75" s="37"/>
      <c r="L75" s="37"/>
      <c r="M75" s="37"/>
      <c r="N75" s="37"/>
    </row>
    <row r="76" spans="1:14" ht="12.75">
      <c r="A76" s="1"/>
      <c r="B76" s="1"/>
      <c r="C76" s="1"/>
      <c r="D76" s="1"/>
      <c r="E76" s="1"/>
      <c r="F76" s="1"/>
      <c r="G76" s="1"/>
      <c r="H76" s="1"/>
      <c r="I76" s="13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59"/>
      <c r="I77" s="13"/>
      <c r="J77" s="1"/>
      <c r="K77" s="1"/>
      <c r="L77" s="1"/>
      <c r="M77" s="1"/>
      <c r="N77" s="1"/>
    </row>
    <row r="78" spans="1:14" ht="12.75">
      <c r="A78" s="1"/>
      <c r="B78" s="30" t="s">
        <v>92</v>
      </c>
      <c r="C78" s="30"/>
      <c r="D78" s="30"/>
      <c r="E78" s="24"/>
      <c r="F78" s="25"/>
      <c r="G78" s="31">
        <f>F45+F51+F56+F63+F67+F71+F75</f>
        <v>6398.0599999999995</v>
      </c>
      <c r="H78" s="59"/>
      <c r="I78" s="13"/>
      <c r="J78" s="1"/>
      <c r="K78" s="1"/>
      <c r="L78" s="1"/>
      <c r="M78" s="1"/>
      <c r="N78" s="1"/>
    </row>
    <row r="79" spans="1:14" ht="12.75">
      <c r="A79" s="1"/>
      <c r="B79" s="26"/>
      <c r="C79" s="26"/>
      <c r="D79" s="26"/>
      <c r="E79" s="1"/>
      <c r="F79" s="10"/>
      <c r="G79" s="1"/>
      <c r="H79" s="1"/>
      <c r="I79" s="13"/>
      <c r="J79" s="1"/>
      <c r="K79" s="1"/>
      <c r="L79" s="1"/>
      <c r="M79" s="1"/>
      <c r="N79" s="1"/>
    </row>
    <row r="80" spans="1:14" ht="15">
      <c r="A80" s="1"/>
      <c r="B80" s="6" t="s">
        <v>93</v>
      </c>
      <c r="C80" s="6"/>
      <c r="D80" s="6"/>
      <c r="E80" s="1"/>
      <c r="F80" s="1"/>
      <c r="G80" s="60">
        <f>G34-G78</f>
        <v>-932.0599999999995</v>
      </c>
      <c r="H80" s="1"/>
      <c r="I80" s="13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3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3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3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3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3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3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3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3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3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3"/>
      <c r="J90" s="1"/>
      <c r="K90" s="1"/>
      <c r="L90" s="1"/>
      <c r="M90" s="1"/>
      <c r="N90" s="1"/>
    </row>
    <row r="91" spans="1:14" ht="18">
      <c r="A91" s="1"/>
      <c r="B91" s="1"/>
      <c r="C91" s="4"/>
      <c r="D91" s="4"/>
      <c r="E91" s="1"/>
      <c r="F91" s="1"/>
      <c r="G91" s="3" t="s">
        <v>453</v>
      </c>
      <c r="H91" s="33"/>
      <c r="I91" s="61"/>
      <c r="J91" s="2"/>
      <c r="K91" s="2"/>
      <c r="L91" s="1"/>
      <c r="M91" s="1"/>
      <c r="N91" s="1"/>
    </row>
    <row r="92" spans="1:14" ht="18">
      <c r="A92" s="1"/>
      <c r="B92" s="4" t="s">
        <v>94</v>
      </c>
      <c r="C92" s="4"/>
      <c r="D92" s="4"/>
      <c r="E92" s="1"/>
      <c r="F92" s="1"/>
      <c r="G92" s="3"/>
      <c r="H92" s="33"/>
      <c r="I92" s="61"/>
      <c r="J92" s="2"/>
      <c r="K92" s="2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61"/>
      <c r="J93" s="2"/>
      <c r="K93" s="2"/>
      <c r="L93" s="1"/>
      <c r="M93" s="1"/>
      <c r="N93" s="1"/>
    </row>
    <row r="94" spans="1:14" ht="12.75">
      <c r="A94" s="39" t="s">
        <v>95</v>
      </c>
      <c r="B94" s="1"/>
      <c r="C94" s="1"/>
      <c r="D94" s="1"/>
      <c r="E94" s="1"/>
      <c r="F94" s="1"/>
      <c r="G94" s="39" t="s">
        <v>96</v>
      </c>
      <c r="H94" s="1"/>
      <c r="I94" s="1"/>
      <c r="J94" s="1"/>
      <c r="K94" s="1"/>
      <c r="L94" s="1"/>
      <c r="M94" s="1"/>
      <c r="N94" s="1"/>
    </row>
    <row r="95" spans="1:14" ht="12.75">
      <c r="A95" s="2" t="s">
        <v>97</v>
      </c>
      <c r="B95" s="1"/>
      <c r="C95" s="1"/>
      <c r="D95" s="1"/>
      <c r="E95" s="2"/>
      <c r="F95" s="1"/>
      <c r="G95" s="1"/>
      <c r="H95" s="62" t="s">
        <v>98</v>
      </c>
      <c r="I95" s="2"/>
      <c r="J95" s="1"/>
      <c r="K95" s="15">
        <v>255.81</v>
      </c>
      <c r="L95" s="1"/>
      <c r="M95" s="1"/>
      <c r="N95" s="1"/>
    </row>
    <row r="96" spans="1:14" ht="12.75">
      <c r="A96" s="2"/>
      <c r="B96" s="103">
        <v>38966</v>
      </c>
      <c r="C96" s="1" t="s">
        <v>99</v>
      </c>
      <c r="D96" s="1"/>
      <c r="E96" s="15">
        <v>20</v>
      </c>
      <c r="F96" s="1"/>
      <c r="G96" s="1"/>
      <c r="H96" s="1" t="s">
        <v>428</v>
      </c>
      <c r="I96" s="2"/>
      <c r="J96" s="1"/>
      <c r="K96" s="15"/>
      <c r="L96" s="1"/>
      <c r="M96" s="1"/>
      <c r="N96" s="1"/>
    </row>
    <row r="97" spans="1:14" ht="12.75">
      <c r="A97" s="2"/>
      <c r="B97" s="100">
        <v>38972</v>
      </c>
      <c r="C97" s="1" t="s">
        <v>99</v>
      </c>
      <c r="D97" s="1"/>
      <c r="E97" s="12">
        <v>20</v>
      </c>
      <c r="F97" s="1"/>
      <c r="G97" s="1"/>
      <c r="H97" s="1" t="s">
        <v>225</v>
      </c>
      <c r="I97" s="2"/>
      <c r="J97" s="1"/>
      <c r="K97" s="15">
        <v>100.7</v>
      </c>
      <c r="L97" s="1"/>
      <c r="M97" s="1"/>
      <c r="N97" s="1"/>
    </row>
    <row r="98" spans="1:14" ht="12.75">
      <c r="A98" s="1"/>
      <c r="B98" s="136">
        <v>38982</v>
      </c>
      <c r="C98" t="s">
        <v>99</v>
      </c>
      <c r="E98" s="137">
        <v>20</v>
      </c>
      <c r="F98" s="1"/>
      <c r="G98" s="1"/>
      <c r="H98" s="1"/>
      <c r="I98" s="2"/>
      <c r="J98" s="1"/>
      <c r="K98" s="15"/>
      <c r="L98" s="1"/>
      <c r="M98" s="1"/>
      <c r="N98" s="1"/>
    </row>
    <row r="99" spans="1:14" ht="12.75">
      <c r="A99" s="1"/>
      <c r="B99" s="100">
        <v>38986</v>
      </c>
      <c r="C99" s="1" t="s">
        <v>99</v>
      </c>
      <c r="D99" s="1"/>
      <c r="E99" s="12">
        <v>15</v>
      </c>
      <c r="F99" s="1"/>
      <c r="G99" s="2"/>
      <c r="H99" s="30" t="s">
        <v>101</v>
      </c>
      <c r="I99" s="30"/>
      <c r="J99" s="24"/>
      <c r="K99" s="31">
        <f>SUM(K95:K98)</f>
        <v>356.51</v>
      </c>
      <c r="L99" s="1"/>
      <c r="M99" s="1"/>
      <c r="N99" s="1"/>
    </row>
    <row r="100" spans="1:14" ht="12.75">
      <c r="A100" s="1"/>
      <c r="B100" s="100">
        <v>38986</v>
      </c>
      <c r="C100" s="1" t="s">
        <v>267</v>
      </c>
      <c r="D100" s="1"/>
      <c r="E100" s="12">
        <v>9.25</v>
      </c>
      <c r="F100" s="1"/>
      <c r="G100" s="2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00">
        <v>38989</v>
      </c>
      <c r="C101" s="1" t="s">
        <v>99</v>
      </c>
      <c r="D101" s="1"/>
      <c r="E101" s="15">
        <v>20</v>
      </c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63" t="s">
        <v>109</v>
      </c>
      <c r="C102" s="63"/>
      <c r="D102" s="63"/>
      <c r="E102" s="25">
        <f>SUM(E96:E101)</f>
        <v>104.25</v>
      </c>
      <c r="F102" s="1"/>
      <c r="G102" s="39" t="s">
        <v>102</v>
      </c>
      <c r="H102" s="1"/>
      <c r="I102" s="12"/>
      <c r="J102" s="1"/>
      <c r="K102" s="1"/>
      <c r="L102" s="1"/>
      <c r="M102" s="1"/>
      <c r="N102" s="1"/>
    </row>
    <row r="103" spans="1:14" ht="12.75">
      <c r="A103" s="1"/>
      <c r="B103" s="114"/>
      <c r="C103" s="114"/>
      <c r="D103" s="114"/>
      <c r="E103" s="10"/>
      <c r="F103" s="1"/>
      <c r="G103" s="39"/>
      <c r="H103" s="1"/>
      <c r="I103" s="12"/>
      <c r="J103" s="1"/>
      <c r="K103" s="1"/>
      <c r="L103" s="1"/>
      <c r="M103" s="1"/>
      <c r="N103" s="1"/>
    </row>
    <row r="104" spans="1:14" ht="12.75">
      <c r="A104" s="2" t="s">
        <v>111</v>
      </c>
      <c r="B104" s="1"/>
      <c r="C104" s="1"/>
      <c r="D104" s="1"/>
      <c r="E104" s="2"/>
      <c r="F104" s="1"/>
      <c r="G104" s="1" t="s">
        <v>103</v>
      </c>
      <c r="H104" s="1"/>
      <c r="I104" s="12"/>
      <c r="J104" s="1"/>
      <c r="K104" s="1"/>
      <c r="L104" s="1"/>
      <c r="M104" s="1"/>
      <c r="N104" s="1"/>
    </row>
    <row r="105" spans="1:14" ht="12.75">
      <c r="A105" s="2"/>
      <c r="B105" s="100">
        <v>38972</v>
      </c>
      <c r="C105" s="1" t="s">
        <v>99</v>
      </c>
      <c r="D105" s="1"/>
      <c r="E105" s="15">
        <v>15</v>
      </c>
      <c r="F105" s="1"/>
      <c r="G105" s="1" t="s">
        <v>462</v>
      </c>
      <c r="H105" s="1"/>
      <c r="I105" s="1"/>
      <c r="J105" s="1"/>
      <c r="K105" s="12">
        <v>830</v>
      </c>
      <c r="L105" s="1"/>
      <c r="M105" s="1"/>
      <c r="N105" s="1"/>
    </row>
    <row r="106" spans="1:14" ht="12.75">
      <c r="A106" s="1"/>
      <c r="B106" s="136">
        <v>38979</v>
      </c>
      <c r="C106" t="s">
        <v>99</v>
      </c>
      <c r="E106" s="137">
        <v>30</v>
      </c>
      <c r="F106" s="1"/>
      <c r="G106" s="100">
        <v>38964</v>
      </c>
      <c r="H106" s="1" t="s">
        <v>464</v>
      </c>
      <c r="I106" s="1"/>
      <c r="J106" s="1"/>
      <c r="K106" s="12">
        <v>80</v>
      </c>
      <c r="L106" s="1"/>
      <c r="M106" s="1"/>
      <c r="N106" s="1"/>
    </row>
    <row r="107" spans="1:14" ht="12.75">
      <c r="A107" s="2"/>
      <c r="B107" s="100">
        <v>38985</v>
      </c>
      <c r="C107" s="1" t="s">
        <v>99</v>
      </c>
      <c r="D107" s="1"/>
      <c r="E107" s="15">
        <v>20</v>
      </c>
      <c r="F107" s="1"/>
      <c r="G107" s="100">
        <v>38954</v>
      </c>
      <c r="H107" s="1" t="s">
        <v>465</v>
      </c>
      <c r="I107" s="1"/>
      <c r="J107" s="1"/>
      <c r="K107" s="12">
        <v>200</v>
      </c>
      <c r="L107" s="12"/>
      <c r="M107" s="1"/>
      <c r="N107" s="1"/>
    </row>
    <row r="108" spans="1:14" ht="12.75">
      <c r="A108" s="2"/>
      <c r="B108" s="101">
        <v>38986</v>
      </c>
      <c r="C108" s="2" t="s">
        <v>99</v>
      </c>
      <c r="D108" s="2"/>
      <c r="E108" s="15">
        <v>3</v>
      </c>
      <c r="F108" s="1"/>
      <c r="G108" s="1"/>
      <c r="H108" s="1"/>
      <c r="I108" s="63" t="s">
        <v>109</v>
      </c>
      <c r="J108" s="24"/>
      <c r="K108" s="52">
        <f>SUM(K105:K107)</f>
        <v>1110</v>
      </c>
      <c r="L108" s="12"/>
      <c r="M108" s="1"/>
      <c r="N108" s="1"/>
    </row>
    <row r="109" spans="1:14" ht="12.75">
      <c r="A109" s="2"/>
      <c r="B109" s="101"/>
      <c r="C109" s="2"/>
      <c r="D109" s="2"/>
      <c r="E109" s="15"/>
      <c r="F109" s="1"/>
      <c r="G109" s="1" t="s">
        <v>119</v>
      </c>
      <c r="H109" s="1"/>
      <c r="I109" s="1"/>
      <c r="J109" s="1"/>
      <c r="K109" s="12"/>
      <c r="L109" s="1"/>
      <c r="M109" s="1"/>
      <c r="N109" s="1"/>
    </row>
    <row r="110" spans="1:14" ht="12.75">
      <c r="A110" s="2"/>
      <c r="B110" s="101"/>
      <c r="C110" s="2"/>
      <c r="D110" s="2"/>
      <c r="E110" s="15"/>
      <c r="F110" s="1"/>
      <c r="G110" s="1"/>
      <c r="H110" s="1" t="s">
        <v>442</v>
      </c>
      <c r="I110" s="1"/>
      <c r="J110" s="1"/>
      <c r="K110" s="12"/>
      <c r="L110" s="1"/>
      <c r="M110" s="1"/>
      <c r="N110" s="1"/>
    </row>
    <row r="111" spans="1:14" ht="12.75">
      <c r="A111" s="1"/>
      <c r="B111" s="102"/>
      <c r="C111" s="2"/>
      <c r="D111" s="2"/>
      <c r="E111" s="15"/>
      <c r="F111" s="1"/>
      <c r="G111" s="1"/>
      <c r="H111" s="1"/>
      <c r="I111" s="63" t="s">
        <v>109</v>
      </c>
      <c r="J111" s="24"/>
      <c r="K111" s="52">
        <f>SUM(K110)</f>
        <v>0</v>
      </c>
      <c r="L111" s="1"/>
      <c r="M111" s="1"/>
      <c r="N111" s="1"/>
    </row>
    <row r="112" spans="1:14" ht="12.75">
      <c r="A112" s="1"/>
      <c r="B112" s="63" t="s">
        <v>109</v>
      </c>
      <c r="C112" s="63"/>
      <c r="D112" s="63"/>
      <c r="E112" s="25">
        <f>SUM(E105:E111)</f>
        <v>68</v>
      </c>
      <c r="F112" s="1"/>
      <c r="G112" s="1" t="s">
        <v>121</v>
      </c>
      <c r="H112" s="2"/>
      <c r="I112" s="1"/>
      <c r="J112" s="1"/>
      <c r="K112" s="15"/>
      <c r="L112" s="1"/>
      <c r="M112" s="1"/>
      <c r="N112" s="1"/>
    </row>
    <row r="113" spans="1:14" ht="12.75">
      <c r="A113" s="1"/>
      <c r="B113" s="114"/>
      <c r="C113" s="114"/>
      <c r="D113" s="114"/>
      <c r="E113" s="10"/>
      <c r="F113" s="1"/>
      <c r="G113" s="1"/>
      <c r="H113" s="1"/>
      <c r="I113" s="63" t="s">
        <v>109</v>
      </c>
      <c r="J113" s="24"/>
      <c r="K113" s="52">
        <f>SUM(K112:K112)</f>
        <v>0</v>
      </c>
      <c r="L113" s="1"/>
      <c r="M113" s="1"/>
      <c r="N113" s="1"/>
    </row>
    <row r="114" spans="1:14" ht="12.75">
      <c r="A114" s="1" t="s">
        <v>117</v>
      </c>
      <c r="B114" s="114"/>
      <c r="C114" s="114"/>
      <c r="D114" s="114"/>
      <c r="E114" s="27"/>
      <c r="F114" s="1"/>
      <c r="G114" s="1"/>
      <c r="H114" s="64"/>
      <c r="I114" s="1"/>
      <c r="J114" s="1"/>
      <c r="K114" s="27"/>
      <c r="L114" s="1"/>
      <c r="M114" s="1"/>
      <c r="N114" s="1"/>
    </row>
    <row r="115" spans="1:14" ht="12.75">
      <c r="A115" s="1"/>
      <c r="B115" s="100">
        <v>38986</v>
      </c>
      <c r="C115" s="1" t="s">
        <v>219</v>
      </c>
      <c r="D115" s="1"/>
      <c r="E115" s="12"/>
      <c r="F115" s="1"/>
      <c r="G115" s="1"/>
      <c r="H115" s="65" t="s">
        <v>125</v>
      </c>
      <c r="I115" s="24"/>
      <c r="J115" s="24"/>
      <c r="K115" s="31">
        <f>K108+K111+K113</f>
        <v>1110</v>
      </c>
      <c r="L115" s="1"/>
      <c r="M115" s="1"/>
      <c r="N115" s="1"/>
    </row>
    <row r="116" spans="1:14" ht="12.75">
      <c r="A116" s="1"/>
      <c r="B116" s="100">
        <v>38960</v>
      </c>
      <c r="C116" s="1" t="s">
        <v>219</v>
      </c>
      <c r="D116" s="1"/>
      <c r="E116" s="12"/>
      <c r="F116" s="1"/>
      <c r="G116" s="1"/>
      <c r="H116" s="125"/>
      <c r="I116" s="33"/>
      <c r="J116" s="33"/>
      <c r="K116" s="35"/>
      <c r="L116" s="1"/>
      <c r="M116" s="1"/>
      <c r="N116" s="1"/>
    </row>
    <row r="117" spans="1:14" ht="12.75">
      <c r="A117" s="1"/>
      <c r="B117" s="63" t="s">
        <v>109</v>
      </c>
      <c r="C117" s="63"/>
      <c r="D117" s="63"/>
      <c r="E117" s="52">
        <f>SUM(E115+E116)</f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14"/>
      <c r="C118" s="114"/>
      <c r="D118" s="114"/>
      <c r="E118" s="27"/>
      <c r="F118" s="1"/>
      <c r="G118" s="39" t="s">
        <v>127</v>
      </c>
      <c r="H118" s="1"/>
      <c r="I118" s="1"/>
      <c r="J118" s="1"/>
      <c r="K118" s="1"/>
      <c r="L118" s="1"/>
      <c r="M118" s="1"/>
      <c r="N118" s="1"/>
    </row>
    <row r="119" spans="1:14" ht="12.75">
      <c r="A119" s="1" t="s">
        <v>295</v>
      </c>
      <c r="B119" s="1"/>
      <c r="C119" s="1"/>
      <c r="D119" s="1"/>
      <c r="E119" s="1"/>
      <c r="F119" s="1"/>
      <c r="G119" s="2"/>
      <c r="H119" s="2" t="s">
        <v>463</v>
      </c>
      <c r="I119" s="1"/>
      <c r="J119" s="1"/>
      <c r="K119" s="15">
        <v>93.5</v>
      </c>
      <c r="L119" s="1"/>
      <c r="M119" s="1"/>
      <c r="N119" s="1"/>
    </row>
    <row r="120" spans="1:14" ht="12.75">
      <c r="A120" s="1"/>
      <c r="B120" s="100">
        <v>38970</v>
      </c>
      <c r="C120" s="1" t="s">
        <v>219</v>
      </c>
      <c r="D120" s="1"/>
      <c r="E120" s="12">
        <v>15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00">
        <v>38956</v>
      </c>
      <c r="C121" s="1" t="s">
        <v>219</v>
      </c>
      <c r="D121" s="1"/>
      <c r="E121" s="12"/>
      <c r="F121" s="1"/>
      <c r="G121" s="1"/>
      <c r="H121" s="65" t="s">
        <v>129</v>
      </c>
      <c r="I121" s="24"/>
      <c r="J121" s="24"/>
      <c r="K121" s="31">
        <f>SUM(K119:K119)</f>
        <v>93.5</v>
      </c>
      <c r="L121" s="1"/>
      <c r="M121" s="1"/>
      <c r="N121" s="1"/>
    </row>
    <row r="122" spans="1:14" ht="12.75">
      <c r="A122" s="1"/>
      <c r="B122" s="63" t="s">
        <v>109</v>
      </c>
      <c r="C122" s="63"/>
      <c r="D122" s="63"/>
      <c r="E122" s="52">
        <f>SUM(E120+E121)</f>
        <v>15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2"/>
      <c r="F123" s="1"/>
      <c r="G123" s="11" t="s">
        <v>131</v>
      </c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30" t="s">
        <v>122</v>
      </c>
      <c r="C124" s="30"/>
      <c r="D124" s="30"/>
      <c r="E124" s="31">
        <f>E102+E112+E117+E122</f>
        <v>187.25</v>
      </c>
      <c r="F124" s="1"/>
      <c r="G124" s="102">
        <v>38939</v>
      </c>
      <c r="H124" s="1" t="s">
        <v>460</v>
      </c>
      <c r="I124" s="1"/>
      <c r="J124" s="1"/>
      <c r="K124" s="12">
        <v>60</v>
      </c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36">
        <v>38979</v>
      </c>
      <c r="H125" s="1" t="s">
        <v>466</v>
      </c>
      <c r="K125">
        <v>303.95</v>
      </c>
      <c r="L125" s="1"/>
      <c r="M125" s="1"/>
      <c r="N125" s="1"/>
    </row>
    <row r="126" spans="1:14" ht="12.75">
      <c r="A126" s="39" t="s">
        <v>123</v>
      </c>
      <c r="B126" s="1"/>
      <c r="C126" s="1"/>
      <c r="D126" s="1"/>
      <c r="E126" s="1"/>
      <c r="F126" s="1"/>
      <c r="G126" s="2"/>
      <c r="H126" s="65" t="s">
        <v>134</v>
      </c>
      <c r="I126" s="24"/>
      <c r="J126" s="24"/>
      <c r="K126" s="31">
        <f>SUM(K124:K125)</f>
        <v>363.95</v>
      </c>
      <c r="L126" s="1"/>
      <c r="M126" s="1"/>
      <c r="N126" s="1"/>
    </row>
    <row r="127" spans="1:14" ht="12.75">
      <c r="A127" s="1"/>
      <c r="B127" s="1" t="s">
        <v>306</v>
      </c>
      <c r="D127" s="1"/>
      <c r="E127" s="12">
        <v>64.15</v>
      </c>
      <c r="F127" s="1"/>
      <c r="G127" s="2"/>
      <c r="H127" s="125"/>
      <c r="I127" s="33"/>
      <c r="J127" s="33"/>
      <c r="K127" s="35"/>
      <c r="L127" s="1"/>
      <c r="M127" s="1"/>
      <c r="N127" s="1"/>
    </row>
    <row r="128" spans="1:14" ht="12.75">
      <c r="A128" s="1"/>
      <c r="B128" s="102">
        <v>38978</v>
      </c>
      <c r="C128" s="1" t="s">
        <v>130</v>
      </c>
      <c r="D128" s="1"/>
      <c r="E128" s="12">
        <v>1.1</v>
      </c>
      <c r="F128" s="1"/>
      <c r="G128" s="39" t="s">
        <v>135</v>
      </c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02">
        <v>38981</v>
      </c>
      <c r="C129" s="1" t="s">
        <v>126</v>
      </c>
      <c r="D129" s="1"/>
      <c r="E129" s="12">
        <v>2.5</v>
      </c>
      <c r="F129" s="1"/>
      <c r="G129" s="103">
        <v>38961</v>
      </c>
      <c r="H129" s="1" t="s">
        <v>461</v>
      </c>
      <c r="I129" s="1"/>
      <c r="J129" s="1"/>
      <c r="K129" s="12">
        <v>9</v>
      </c>
      <c r="L129" s="1"/>
      <c r="M129" s="1"/>
      <c r="N129" s="1"/>
    </row>
    <row r="130" spans="1:14" ht="12.75">
      <c r="A130" s="1"/>
      <c r="B130" s="102">
        <v>38987</v>
      </c>
      <c r="C130" s="1" t="s">
        <v>482</v>
      </c>
      <c r="D130" s="1"/>
      <c r="E130" s="12">
        <v>1.1</v>
      </c>
      <c r="F130" s="1"/>
      <c r="G130" s="103">
        <v>38969</v>
      </c>
      <c r="H130" s="1" t="s">
        <v>480</v>
      </c>
      <c r="I130" s="1"/>
      <c r="J130" s="1"/>
      <c r="K130" s="1">
        <v>6.5</v>
      </c>
      <c r="L130" s="1"/>
      <c r="M130" s="1"/>
      <c r="N130" s="1"/>
    </row>
    <row r="131" spans="1:14" ht="12.75">
      <c r="A131" s="1"/>
      <c r="B131" s="102">
        <v>38988</v>
      </c>
      <c r="C131" s="1" t="s">
        <v>126</v>
      </c>
      <c r="D131" s="1"/>
      <c r="E131" s="12">
        <v>2.5</v>
      </c>
      <c r="F131" s="1"/>
      <c r="G131" s="100">
        <v>38982</v>
      </c>
      <c r="H131" s="1" t="s">
        <v>458</v>
      </c>
      <c r="I131" s="1"/>
      <c r="J131" s="1"/>
      <c r="K131" s="1">
        <v>900</v>
      </c>
      <c r="L131" s="1"/>
      <c r="M131" s="1"/>
      <c r="N131" s="1"/>
    </row>
    <row r="132" spans="1:14" ht="12.75">
      <c r="A132" s="1"/>
      <c r="B132" s="30" t="s">
        <v>150</v>
      </c>
      <c r="C132" s="30"/>
      <c r="D132" s="30"/>
      <c r="E132" s="31">
        <f>SUM(E127:E131)</f>
        <v>71.35</v>
      </c>
      <c r="F132" s="1"/>
      <c r="G132" s="1"/>
      <c r="H132" s="65" t="s">
        <v>144</v>
      </c>
      <c r="I132" s="24"/>
      <c r="J132" s="24"/>
      <c r="K132" s="31">
        <f>SUM(K129:K131)</f>
        <v>915.5</v>
      </c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40"/>
      <c r="H136" s="142" t="s">
        <v>481</v>
      </c>
      <c r="I136" s="109"/>
      <c r="J136" s="109"/>
      <c r="K136" s="115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33"/>
      <c r="H137" s="13" t="s">
        <v>467</v>
      </c>
      <c r="I137" s="33"/>
      <c r="J137" s="33"/>
      <c r="K137" s="138">
        <v>138.99</v>
      </c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33"/>
      <c r="H138" s="13" t="s">
        <v>468</v>
      </c>
      <c r="I138" s="33"/>
      <c r="J138" s="33"/>
      <c r="K138" s="138">
        <v>22.14</v>
      </c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41"/>
      <c r="H139" s="13" t="s">
        <v>469</v>
      </c>
      <c r="I139" s="33"/>
      <c r="J139" s="33"/>
      <c r="K139" s="138">
        <v>19.38</v>
      </c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33"/>
      <c r="H140" s="13" t="s">
        <v>470</v>
      </c>
      <c r="I140" s="33"/>
      <c r="J140" s="33"/>
      <c r="K140" s="138">
        <v>17.4</v>
      </c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33"/>
      <c r="H141" s="13" t="s">
        <v>471</v>
      </c>
      <c r="I141" s="33"/>
      <c r="J141" s="33"/>
      <c r="K141" s="138">
        <v>7.96</v>
      </c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33"/>
      <c r="H142" s="13" t="s">
        <v>472</v>
      </c>
      <c r="I142" s="33"/>
      <c r="J142" s="33"/>
      <c r="K142" s="138">
        <v>5.88</v>
      </c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33"/>
      <c r="H143" s="13" t="s">
        <v>473</v>
      </c>
      <c r="I143" s="33"/>
      <c r="J143" s="33"/>
      <c r="K143" s="138">
        <v>10.6</v>
      </c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33"/>
      <c r="H144" s="13" t="s">
        <v>474</v>
      </c>
      <c r="I144" s="33"/>
      <c r="J144" s="33"/>
      <c r="K144" s="138">
        <v>2.1</v>
      </c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33"/>
      <c r="H145" s="13" t="s">
        <v>475</v>
      </c>
      <c r="I145" s="33"/>
      <c r="J145" s="33"/>
      <c r="K145" s="138">
        <v>0.9</v>
      </c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33"/>
      <c r="H146" s="13" t="s">
        <v>476</v>
      </c>
      <c r="I146" s="33"/>
      <c r="J146" s="33"/>
      <c r="K146" s="138">
        <v>60</v>
      </c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33"/>
      <c r="H147" s="13" t="s">
        <v>477</v>
      </c>
      <c r="I147" s="33"/>
      <c r="J147" s="33"/>
      <c r="K147" s="138">
        <v>8.6</v>
      </c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33"/>
      <c r="H148" s="13" t="s">
        <v>478</v>
      </c>
      <c r="I148" s="33"/>
      <c r="J148" s="33"/>
      <c r="K148" s="138">
        <v>10</v>
      </c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33"/>
      <c r="H149" s="36" t="s">
        <v>479</v>
      </c>
      <c r="I149" s="37"/>
      <c r="J149" s="37"/>
      <c r="K149" s="139">
        <v>303.95</v>
      </c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33"/>
      <c r="H150" s="33"/>
      <c r="I150" s="33"/>
      <c r="J150" s="33"/>
      <c r="K150" s="27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33"/>
      <c r="H151" s="33"/>
      <c r="I151" s="33"/>
      <c r="J151" s="33"/>
      <c r="K151" s="27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33"/>
      <c r="H152" s="33"/>
      <c r="I152" s="33"/>
      <c r="J152" s="33"/>
      <c r="K152" s="27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33"/>
      <c r="H153" s="33"/>
      <c r="I153" s="33"/>
      <c r="J153" s="33"/>
      <c r="K153" s="27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33"/>
      <c r="H154" s="33"/>
      <c r="I154" s="33"/>
      <c r="J154" s="33"/>
      <c r="K154" s="27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33"/>
      <c r="H155" s="33"/>
      <c r="I155" s="33"/>
      <c r="J155" s="33"/>
      <c r="K155" s="27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33"/>
      <c r="H156" s="33"/>
      <c r="I156" s="33"/>
      <c r="J156" s="33"/>
      <c r="K156" s="27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33"/>
      <c r="H157" s="33"/>
      <c r="I157" s="33"/>
      <c r="J157" s="33"/>
      <c r="K157" s="27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33"/>
      <c r="H158" s="33"/>
      <c r="I158" s="33"/>
      <c r="J158" s="33"/>
      <c r="K158" s="27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33"/>
      <c r="H159" s="33"/>
      <c r="I159" s="33"/>
      <c r="J159" s="33"/>
      <c r="K159" s="27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33"/>
      <c r="H160" s="33"/>
      <c r="I160" s="33"/>
      <c r="J160" s="33"/>
      <c r="K160" s="27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33"/>
      <c r="H161" s="33"/>
      <c r="I161" s="33"/>
      <c r="J161" s="33"/>
      <c r="K161" s="27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33"/>
      <c r="H162" s="33"/>
      <c r="I162" s="33"/>
      <c r="J162" s="33"/>
      <c r="K162" s="27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33"/>
      <c r="H163" s="33"/>
      <c r="I163" s="33"/>
      <c r="J163" s="33"/>
      <c r="K163" s="27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33"/>
      <c r="H164" s="33"/>
      <c r="I164" s="33"/>
      <c r="J164" s="33"/>
      <c r="K164" s="27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33"/>
      <c r="H165" s="33"/>
      <c r="I165" s="33"/>
      <c r="J165" s="33"/>
      <c r="K165" s="27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33"/>
      <c r="H166" s="33"/>
      <c r="I166" s="33"/>
      <c r="J166" s="33"/>
      <c r="K166" s="27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33"/>
      <c r="H167" s="33"/>
      <c r="I167" s="33"/>
      <c r="J167" s="33"/>
      <c r="K167" s="27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33"/>
      <c r="H168" s="33"/>
      <c r="I168" s="33"/>
      <c r="J168" s="33"/>
      <c r="K168" s="27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33"/>
      <c r="H169" s="33"/>
      <c r="I169" s="33"/>
      <c r="J169" s="33"/>
      <c r="K169" s="27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">
      <c r="A182" s="1"/>
      <c r="B182" s="2"/>
      <c r="C182" s="1"/>
      <c r="D182" s="1"/>
      <c r="E182" s="12"/>
      <c r="F182" s="1"/>
      <c r="G182" s="3" t="s">
        <v>453</v>
      </c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2"/>
      <c r="C183" s="1"/>
      <c r="D183" s="1"/>
      <c r="E183" s="12"/>
      <c r="F183" s="1"/>
      <c r="H183" s="1"/>
      <c r="I183" s="1"/>
      <c r="J183" s="1"/>
      <c r="K183" s="1"/>
      <c r="L183" s="1"/>
      <c r="M183" s="1"/>
      <c r="N183" s="1"/>
    </row>
    <row r="184" spans="1:14" ht="15">
      <c r="A184" s="1"/>
      <c r="B184" s="66" t="s">
        <v>151</v>
      </c>
      <c r="C184" s="61"/>
      <c r="D184" s="61"/>
      <c r="E184" s="67"/>
      <c r="F184" s="67"/>
      <c r="G184" s="61"/>
      <c r="H184" s="61"/>
      <c r="I184" s="61"/>
      <c r="J184" s="1"/>
      <c r="K184" s="1"/>
      <c r="L184" s="1"/>
      <c r="M184" s="1"/>
      <c r="N184" s="1"/>
    </row>
    <row r="185" spans="1:14" ht="15">
      <c r="A185" s="1"/>
      <c r="B185" s="68"/>
      <c r="C185" s="61"/>
      <c r="D185" s="61"/>
      <c r="E185" s="67"/>
      <c r="F185" s="67"/>
      <c r="G185" s="61"/>
      <c r="H185" s="61"/>
      <c r="I185" s="61"/>
      <c r="J185" s="1"/>
      <c r="K185" s="1"/>
      <c r="L185" s="1"/>
      <c r="M185" s="1"/>
      <c r="N185" s="1"/>
    </row>
    <row r="186" spans="1:14" ht="15">
      <c r="A186" s="1"/>
      <c r="B186" s="61"/>
      <c r="C186" s="61"/>
      <c r="D186" s="61"/>
      <c r="E186" s="61"/>
      <c r="F186" s="61"/>
      <c r="G186" s="61"/>
      <c r="H186" s="61"/>
      <c r="I186" s="61"/>
      <c r="J186" s="1"/>
      <c r="K186" s="1"/>
      <c r="L186" s="1"/>
      <c r="M186" s="1"/>
      <c r="N186" s="1"/>
    </row>
    <row r="187" spans="1:14" ht="15">
      <c r="A187" s="1"/>
      <c r="B187" s="61" t="s">
        <v>3</v>
      </c>
      <c r="C187" s="61"/>
      <c r="D187" s="61"/>
      <c r="E187" s="61"/>
      <c r="F187" s="61"/>
      <c r="G187" s="61"/>
      <c r="H187" s="61"/>
      <c r="I187" s="61"/>
      <c r="J187" s="1"/>
      <c r="K187" s="1"/>
      <c r="L187" s="1"/>
      <c r="M187" s="1"/>
      <c r="N187" s="1"/>
    </row>
    <row r="188" spans="1:14" ht="15">
      <c r="A188" s="1"/>
      <c r="B188" s="61" t="s">
        <v>5</v>
      </c>
      <c r="C188" s="61"/>
      <c r="D188" s="61"/>
      <c r="E188" s="60"/>
      <c r="F188" s="1"/>
      <c r="G188" s="69">
        <f>F20</f>
        <v>5466</v>
      </c>
      <c r="H188" s="70"/>
      <c r="I188" s="61"/>
      <c r="J188" s="1"/>
      <c r="K188" s="1"/>
      <c r="L188" s="1"/>
      <c r="M188" s="1"/>
      <c r="N188" s="1"/>
    </row>
    <row r="189" spans="1:14" ht="15">
      <c r="A189" s="1"/>
      <c r="B189" s="61" t="s">
        <v>27</v>
      </c>
      <c r="C189" s="61"/>
      <c r="D189" s="61"/>
      <c r="E189" s="60"/>
      <c r="F189" s="1"/>
      <c r="G189" s="71">
        <f>F25</f>
        <v>0</v>
      </c>
      <c r="H189" s="69">
        <f>SUM(G188:G189)</f>
        <v>5466</v>
      </c>
      <c r="I189" s="61"/>
      <c r="J189" s="1"/>
      <c r="K189" s="1"/>
      <c r="L189" s="1"/>
      <c r="M189" s="1"/>
      <c r="N189" s="1"/>
    </row>
    <row r="190" spans="1:14" ht="15">
      <c r="A190" s="1"/>
      <c r="B190" s="61"/>
      <c r="C190" s="61"/>
      <c r="D190" s="61"/>
      <c r="E190" s="60"/>
      <c r="F190" s="1"/>
      <c r="G190" s="72"/>
      <c r="H190" s="70"/>
      <c r="I190" s="61"/>
      <c r="J190" s="1"/>
      <c r="K190" s="1"/>
      <c r="L190" s="1"/>
      <c r="M190" s="1"/>
      <c r="N190" s="1"/>
    </row>
    <row r="191" spans="1:14" ht="15">
      <c r="A191" s="1"/>
      <c r="B191" s="61" t="s">
        <v>33</v>
      </c>
      <c r="C191" s="61"/>
      <c r="D191" s="61"/>
      <c r="E191" s="60"/>
      <c r="F191" s="1"/>
      <c r="G191" s="72"/>
      <c r="H191" s="70"/>
      <c r="I191" s="61"/>
      <c r="J191" s="1"/>
      <c r="K191" s="1"/>
      <c r="L191" s="1"/>
      <c r="M191" s="1"/>
      <c r="N191" s="1"/>
    </row>
    <row r="192" spans="1:14" ht="15">
      <c r="A192" s="1"/>
      <c r="B192" s="61" t="s">
        <v>218</v>
      </c>
      <c r="C192" s="61"/>
      <c r="D192" s="61"/>
      <c r="E192" s="60"/>
      <c r="F192" s="1"/>
      <c r="G192" s="70"/>
      <c r="H192" s="69">
        <f>F32</f>
        <v>0</v>
      </c>
      <c r="I192" s="61"/>
      <c r="J192" s="1"/>
      <c r="K192" s="1"/>
      <c r="L192" s="1"/>
      <c r="M192" s="1"/>
      <c r="N192" s="1"/>
    </row>
    <row r="193" spans="1:14" ht="15">
      <c r="A193" s="1"/>
      <c r="B193" s="61"/>
      <c r="C193" s="61"/>
      <c r="D193" s="61"/>
      <c r="E193" s="60"/>
      <c r="F193" s="1"/>
      <c r="G193" s="69"/>
      <c r="H193" s="70"/>
      <c r="I193" s="61"/>
      <c r="J193" s="1"/>
      <c r="K193" s="1"/>
      <c r="L193" s="1"/>
      <c r="M193" s="1"/>
      <c r="N193" s="1"/>
    </row>
    <row r="194" spans="1:14" ht="15.75">
      <c r="A194" s="1"/>
      <c r="B194" s="73"/>
      <c r="C194" s="74" t="s">
        <v>153</v>
      </c>
      <c r="D194" s="74"/>
      <c r="E194" s="73"/>
      <c r="F194" s="24"/>
      <c r="G194" s="75"/>
      <c r="H194" s="76">
        <f>H189+H192</f>
        <v>5466</v>
      </c>
      <c r="I194" s="61"/>
      <c r="J194" s="1"/>
      <c r="K194" s="1"/>
      <c r="L194" s="1"/>
      <c r="M194" s="1"/>
      <c r="N194" s="1"/>
    </row>
    <row r="195" spans="1:14" ht="15.75">
      <c r="A195" s="1"/>
      <c r="B195" s="61"/>
      <c r="C195" s="77"/>
      <c r="D195" s="77"/>
      <c r="E195" s="60"/>
      <c r="F195" s="60"/>
      <c r="G195" s="77"/>
      <c r="H195" s="61"/>
      <c r="I195" s="61"/>
      <c r="J195" s="1"/>
      <c r="K195" s="1"/>
      <c r="L195" s="1"/>
      <c r="M195" s="1"/>
      <c r="N195" s="1"/>
    </row>
    <row r="196" spans="1:14" ht="15.75">
      <c r="A196" s="1"/>
      <c r="B196" s="60" t="s">
        <v>39</v>
      </c>
      <c r="C196" s="61"/>
      <c r="D196" s="61"/>
      <c r="E196" s="60"/>
      <c r="F196" s="60"/>
      <c r="G196" s="77"/>
      <c r="H196" s="61"/>
      <c r="I196" s="78"/>
      <c r="J196" s="1"/>
      <c r="K196" s="1"/>
      <c r="L196" s="1"/>
      <c r="M196" s="1"/>
      <c r="N196" s="1"/>
    </row>
    <row r="197" spans="1:14" ht="15">
      <c r="A197" s="1"/>
      <c r="B197" s="61" t="s">
        <v>154</v>
      </c>
      <c r="C197" s="60"/>
      <c r="D197" s="60"/>
      <c r="E197" s="60"/>
      <c r="F197" s="69">
        <f>F45</f>
        <v>3300</v>
      </c>
      <c r="G197" s="70"/>
      <c r="H197" s="70"/>
      <c r="I197" s="79"/>
      <c r="J197" s="1"/>
      <c r="K197" s="1"/>
      <c r="L197" s="1"/>
      <c r="M197" s="1"/>
      <c r="N197" s="1"/>
    </row>
    <row r="198" spans="1:14" ht="15">
      <c r="A198" s="1"/>
      <c r="B198" s="61" t="s">
        <v>155</v>
      </c>
      <c r="C198" s="60"/>
      <c r="D198" s="60"/>
      <c r="E198" s="60"/>
      <c r="F198" s="69">
        <f>F51</f>
        <v>258.6</v>
      </c>
      <c r="G198" s="70"/>
      <c r="H198" s="70"/>
      <c r="I198" s="61"/>
      <c r="J198" s="1"/>
      <c r="K198" s="1"/>
      <c r="L198" s="1"/>
      <c r="M198" s="1"/>
      <c r="N198" s="1"/>
    </row>
    <row r="199" spans="1:14" ht="15">
      <c r="A199" s="1"/>
      <c r="B199" s="61" t="s">
        <v>96</v>
      </c>
      <c r="C199" s="60"/>
      <c r="D199" s="60"/>
      <c r="E199" s="60"/>
      <c r="F199" s="69">
        <f>F56</f>
        <v>356.51</v>
      </c>
      <c r="G199" s="70"/>
      <c r="H199" s="70"/>
      <c r="I199" s="61"/>
      <c r="J199" s="1"/>
      <c r="K199" s="1"/>
      <c r="L199" s="1"/>
      <c r="M199" s="1"/>
      <c r="N199" s="1"/>
    </row>
    <row r="200" spans="1:14" ht="15">
      <c r="A200" s="1"/>
      <c r="B200" s="80" t="s">
        <v>102</v>
      </c>
      <c r="C200" s="60"/>
      <c r="D200" s="60"/>
      <c r="E200" s="60"/>
      <c r="F200" s="69">
        <f>F63</f>
        <v>1110</v>
      </c>
      <c r="G200" s="70"/>
      <c r="H200" s="70"/>
      <c r="I200" s="61"/>
      <c r="J200" s="1"/>
      <c r="K200" s="1"/>
      <c r="L200" s="1"/>
      <c r="M200" s="1"/>
      <c r="N200" s="1"/>
    </row>
    <row r="201" spans="1:14" ht="15">
      <c r="A201" s="1"/>
      <c r="B201" s="61" t="s">
        <v>156</v>
      </c>
      <c r="C201" s="60"/>
      <c r="D201" s="60"/>
      <c r="E201" s="60"/>
      <c r="F201" s="69">
        <f>F67</f>
        <v>93.5</v>
      </c>
      <c r="G201" s="70"/>
      <c r="H201" s="70"/>
      <c r="I201" s="61"/>
      <c r="J201" s="1"/>
      <c r="K201" s="1"/>
      <c r="L201" s="1"/>
      <c r="M201" s="1"/>
      <c r="N201" s="1"/>
    </row>
    <row r="202" spans="1:14" ht="15">
      <c r="A202" s="1"/>
      <c r="B202" s="61" t="s">
        <v>157</v>
      </c>
      <c r="C202" s="60"/>
      <c r="D202" s="60"/>
      <c r="E202" s="60"/>
      <c r="F202" s="69">
        <f>F71</f>
        <v>363.95</v>
      </c>
      <c r="G202" s="70"/>
      <c r="H202" s="70"/>
      <c r="I202" s="61"/>
      <c r="J202" s="1"/>
      <c r="K202" s="1"/>
      <c r="L202" s="1"/>
      <c r="M202" s="1"/>
      <c r="N202" s="1"/>
    </row>
    <row r="203" spans="1:14" ht="15">
      <c r="A203" s="1"/>
      <c r="B203" s="61" t="s">
        <v>158</v>
      </c>
      <c r="C203" s="61"/>
      <c r="D203" s="61"/>
      <c r="E203" s="60"/>
      <c r="F203" s="71">
        <f>F75</f>
        <v>915.5</v>
      </c>
      <c r="G203" s="70"/>
      <c r="H203" s="70"/>
      <c r="I203" s="61"/>
      <c r="J203" s="1"/>
      <c r="K203" s="1"/>
      <c r="L203" s="1"/>
      <c r="M203" s="1"/>
      <c r="N203" s="1"/>
    </row>
    <row r="204" spans="1:14" ht="15">
      <c r="A204" s="1"/>
      <c r="B204" s="61"/>
      <c r="C204" s="61"/>
      <c r="D204" s="61"/>
      <c r="E204" s="60"/>
      <c r="F204" s="69"/>
      <c r="G204" s="70"/>
      <c r="H204" s="70"/>
      <c r="I204" s="61"/>
      <c r="J204" s="1"/>
      <c r="K204" s="1"/>
      <c r="L204" s="1"/>
      <c r="M204" s="1"/>
      <c r="N204" s="1"/>
    </row>
    <row r="205" spans="1:14" ht="15.75">
      <c r="A205" s="1"/>
      <c r="B205" s="73"/>
      <c r="C205" s="74" t="s">
        <v>159</v>
      </c>
      <c r="D205" s="74"/>
      <c r="E205" s="73"/>
      <c r="F205" s="75"/>
      <c r="G205" s="75"/>
      <c r="H205" s="76">
        <f>F197+F198+F199+F200+F201+F202+F203</f>
        <v>6398.0599999999995</v>
      </c>
      <c r="I205" s="61"/>
      <c r="J205" s="1"/>
      <c r="K205" s="1"/>
      <c r="L205" s="1"/>
      <c r="M205" s="1"/>
      <c r="N205" s="1"/>
    </row>
    <row r="206" spans="1:14" ht="15">
      <c r="A206" s="1"/>
      <c r="B206" s="60"/>
      <c r="C206" s="60"/>
      <c r="D206" s="60"/>
      <c r="E206" s="60"/>
      <c r="F206" s="69"/>
      <c r="G206" s="70"/>
      <c r="H206" s="69"/>
      <c r="I206" s="61"/>
      <c r="J206" s="1"/>
      <c r="K206" s="1"/>
      <c r="L206" s="1"/>
      <c r="M206" s="1"/>
      <c r="N206" s="1"/>
    </row>
    <row r="207" spans="1:14" ht="15.75">
      <c r="A207" s="1"/>
      <c r="B207" s="81"/>
      <c r="C207" s="81" t="s">
        <v>93</v>
      </c>
      <c r="D207" s="81"/>
      <c r="E207" s="74"/>
      <c r="F207" s="82"/>
      <c r="G207" s="75"/>
      <c r="H207" s="76">
        <f>H194-H205</f>
        <v>-932.0599999999995</v>
      </c>
      <c r="I207" s="61"/>
      <c r="J207" s="1"/>
      <c r="K207" s="1"/>
      <c r="L207" s="1"/>
      <c r="M207" s="1"/>
      <c r="N207" s="1"/>
    </row>
    <row r="208" spans="1:14" ht="15.75">
      <c r="A208" s="1"/>
      <c r="B208" s="61"/>
      <c r="C208" s="61"/>
      <c r="D208" s="61"/>
      <c r="E208" s="77"/>
      <c r="F208" s="61"/>
      <c r="G208" s="61"/>
      <c r="H208" s="61"/>
      <c r="I208" s="61"/>
      <c r="J208" s="1"/>
      <c r="K208" s="1"/>
      <c r="L208" s="1"/>
      <c r="M208" s="1"/>
      <c r="N208" s="1"/>
    </row>
    <row r="209" spans="1:14" ht="16.5" thickBot="1">
      <c r="A209" s="1"/>
      <c r="B209" s="83"/>
      <c r="C209" s="84"/>
      <c r="D209" s="84"/>
      <c r="E209" s="83"/>
      <c r="F209" s="83"/>
      <c r="G209" s="84"/>
      <c r="H209" s="83"/>
      <c r="I209" s="83"/>
      <c r="J209" s="1"/>
      <c r="K209" s="1"/>
      <c r="L209" s="1"/>
      <c r="M209" s="1"/>
      <c r="N209" s="1"/>
    </row>
    <row r="210" spans="1:14" ht="15.75">
      <c r="A210" s="1"/>
      <c r="B210" s="85"/>
      <c r="C210" s="86"/>
      <c r="D210" s="86"/>
      <c r="E210" s="85"/>
      <c r="F210" s="85"/>
      <c r="G210" s="86"/>
      <c r="H210" s="85"/>
      <c r="I210" s="85"/>
      <c r="J210" s="1"/>
      <c r="K210" s="1"/>
      <c r="L210" s="1"/>
      <c r="M210" s="1"/>
      <c r="N210" s="1"/>
    </row>
    <row r="211" spans="1:14" ht="15.75">
      <c r="A211" s="1"/>
      <c r="B211" s="85"/>
      <c r="C211" s="86"/>
      <c r="D211" s="86"/>
      <c r="E211" s="85"/>
      <c r="F211" s="85"/>
      <c r="G211" s="86"/>
      <c r="H211" s="85"/>
      <c r="I211" s="85"/>
      <c r="J211" s="1"/>
      <c r="K211" s="1"/>
      <c r="L211" s="1"/>
      <c r="M211" s="1"/>
      <c r="N211" s="1"/>
    </row>
    <row r="212" spans="1:14" ht="15">
      <c r="A212" s="1"/>
      <c r="B212" s="61"/>
      <c r="C212" s="61"/>
      <c r="D212" s="61"/>
      <c r="E212" s="61"/>
      <c r="F212" s="61"/>
      <c r="G212" s="61"/>
      <c r="H212" s="61"/>
      <c r="I212" s="61"/>
      <c r="J212" s="1"/>
      <c r="K212" s="1"/>
      <c r="L212" s="1"/>
      <c r="M212" s="1"/>
      <c r="N212" s="1"/>
    </row>
    <row r="213" spans="1:14" ht="15">
      <c r="A213" s="1"/>
      <c r="B213" s="87" t="s">
        <v>160</v>
      </c>
      <c r="C213" s="61"/>
      <c r="D213" s="61"/>
      <c r="E213" s="88"/>
      <c r="F213" s="88"/>
      <c r="G213" s="61"/>
      <c r="H213" s="61"/>
      <c r="I213" s="61"/>
      <c r="J213" s="1"/>
      <c r="K213" s="1"/>
      <c r="L213" s="1"/>
      <c r="M213" s="1"/>
      <c r="N213" s="1"/>
    </row>
    <row r="214" spans="1:14" ht="15">
      <c r="A214" s="1"/>
      <c r="B214" s="61"/>
      <c r="C214" s="61"/>
      <c r="D214" s="61"/>
      <c r="E214" s="61"/>
      <c r="F214" s="61"/>
      <c r="G214" s="61"/>
      <c r="H214" s="61"/>
      <c r="I214" s="61"/>
      <c r="J214" s="1"/>
      <c r="K214" s="1"/>
      <c r="L214" s="1"/>
      <c r="M214" s="1"/>
      <c r="N214" s="1"/>
    </row>
    <row r="215" spans="1:14" ht="15.75">
      <c r="A215" s="1"/>
      <c r="B215" s="73" t="s">
        <v>4</v>
      </c>
      <c r="C215" s="73"/>
      <c r="D215" s="73"/>
      <c r="E215" s="73"/>
      <c r="F215" s="75"/>
      <c r="G215" s="76">
        <f>N5</f>
        <v>6602.2699999999995</v>
      </c>
      <c r="H215" s="85"/>
      <c r="I215" s="61"/>
      <c r="J215" s="1"/>
      <c r="K215" s="1"/>
      <c r="L215" s="1"/>
      <c r="M215" s="1"/>
      <c r="N215" s="1"/>
    </row>
    <row r="216" spans="1:14" ht="15">
      <c r="A216" s="1"/>
      <c r="B216" s="85"/>
      <c r="C216" s="60"/>
      <c r="D216" s="60"/>
      <c r="E216" s="61"/>
      <c r="F216" s="89"/>
      <c r="G216" s="90"/>
      <c r="H216" s="85"/>
      <c r="I216" s="61"/>
      <c r="J216" s="1"/>
      <c r="K216" s="1"/>
      <c r="L216" s="1"/>
      <c r="M216" s="1"/>
      <c r="N216" s="1"/>
    </row>
    <row r="217" spans="1:14" ht="15">
      <c r="A217" s="1"/>
      <c r="B217" s="91"/>
      <c r="C217" s="61" t="s">
        <v>161</v>
      </c>
      <c r="D217" s="61"/>
      <c r="E217" s="61"/>
      <c r="F217" s="70"/>
      <c r="G217" s="90">
        <f>H207</f>
        <v>-932.0599999999995</v>
      </c>
      <c r="H217" s="85"/>
      <c r="I217" s="61"/>
      <c r="J217" s="1"/>
      <c r="K217" s="1"/>
      <c r="L217" s="1"/>
      <c r="M217" s="1"/>
      <c r="N217" s="1"/>
    </row>
    <row r="218" spans="1:14" ht="15">
      <c r="A218" s="1"/>
      <c r="B218" s="91"/>
      <c r="C218" s="61" t="s">
        <v>162</v>
      </c>
      <c r="D218" s="61"/>
      <c r="E218" s="61"/>
      <c r="F218" s="70"/>
      <c r="G218" s="90">
        <f>N28</f>
        <v>580</v>
      </c>
      <c r="H218" s="85"/>
      <c r="I218" s="61"/>
      <c r="J218" s="1"/>
      <c r="K218" s="1"/>
      <c r="L218" s="1"/>
      <c r="M218" s="1"/>
      <c r="N218" s="1"/>
    </row>
    <row r="219" spans="1:14" ht="15">
      <c r="A219" s="1"/>
      <c r="B219" s="85"/>
      <c r="C219" s="61"/>
      <c r="D219" s="61"/>
      <c r="E219" s="61"/>
      <c r="F219" s="92"/>
      <c r="G219" s="89"/>
      <c r="H219" s="85"/>
      <c r="I219" s="61"/>
      <c r="J219" s="1"/>
      <c r="K219" s="1"/>
      <c r="L219" s="1"/>
      <c r="M219" s="1"/>
      <c r="N219" s="1"/>
    </row>
    <row r="220" spans="1:14" ht="15.75">
      <c r="A220" s="1"/>
      <c r="B220" s="73" t="s">
        <v>35</v>
      </c>
      <c r="C220" s="73"/>
      <c r="D220" s="73"/>
      <c r="E220" s="73"/>
      <c r="F220" s="75"/>
      <c r="G220" s="76">
        <f>SUM(G215:G218)</f>
        <v>6250.21</v>
      </c>
      <c r="H220" s="85"/>
      <c r="I220" s="61"/>
      <c r="J220" s="1"/>
      <c r="K220" s="1"/>
      <c r="L220" s="1"/>
      <c r="M220" s="1"/>
      <c r="N220" s="1"/>
    </row>
    <row r="221" spans="1:14" ht="15.75">
      <c r="A221" s="1"/>
      <c r="B221" s="85"/>
      <c r="C221" s="85"/>
      <c r="D221" s="85"/>
      <c r="E221" s="85"/>
      <c r="F221" s="89"/>
      <c r="G221" s="93"/>
      <c r="H221" s="61"/>
      <c r="I221" s="61"/>
      <c r="J221" s="1"/>
      <c r="K221" s="1"/>
      <c r="L221" s="1"/>
      <c r="M221" s="1"/>
      <c r="N221" s="1"/>
    </row>
    <row r="222" spans="1:14" ht="16.5" thickBot="1">
      <c r="A222" s="1"/>
      <c r="B222" s="83"/>
      <c r="C222" s="84"/>
      <c r="D222" s="84"/>
      <c r="E222" s="83"/>
      <c r="F222" s="83"/>
      <c r="G222" s="84"/>
      <c r="H222" s="83"/>
      <c r="I222" s="83"/>
      <c r="J222" s="1"/>
      <c r="K222" s="1"/>
      <c r="L222" s="1"/>
      <c r="M222" s="1"/>
      <c r="N222" s="1"/>
    </row>
    <row r="223" spans="1:14" ht="15.75">
      <c r="A223" s="1"/>
      <c r="B223" s="85"/>
      <c r="C223" s="86"/>
      <c r="D223" s="86"/>
      <c r="E223" s="85"/>
      <c r="F223" s="85"/>
      <c r="G223" s="86"/>
      <c r="H223" s="85"/>
      <c r="I223" s="85"/>
      <c r="J223" s="1"/>
      <c r="K223" s="1"/>
      <c r="L223" s="1"/>
      <c r="M223" s="1"/>
      <c r="N223" s="1"/>
    </row>
    <row r="224" spans="1:14" ht="15">
      <c r="A224" s="1"/>
      <c r="B224" s="1"/>
      <c r="C224" s="1"/>
      <c r="D224" s="1"/>
      <c r="E224" s="1"/>
      <c r="F224" s="1"/>
      <c r="G224" s="1"/>
      <c r="H224" s="61"/>
      <c r="I224" s="61"/>
      <c r="J224" s="1"/>
      <c r="K224" s="1"/>
      <c r="L224" s="1"/>
      <c r="M224" s="1"/>
      <c r="N224" s="1"/>
    </row>
    <row r="225" spans="1:14" ht="15">
      <c r="A225" s="1"/>
      <c r="B225" s="87" t="s">
        <v>163</v>
      </c>
      <c r="C225" s="61"/>
      <c r="D225" s="61"/>
      <c r="E225" s="88"/>
      <c r="F225" s="88"/>
      <c r="G225" s="61"/>
      <c r="H225" s="61"/>
      <c r="I225" s="61"/>
      <c r="J225" s="1"/>
      <c r="K225" s="1"/>
      <c r="L225" s="1"/>
      <c r="M225" s="1"/>
      <c r="N225" s="1"/>
    </row>
    <row r="226" spans="1:14" ht="15">
      <c r="A226" s="1"/>
      <c r="B226" s="61"/>
      <c r="C226" s="61"/>
      <c r="D226" s="61"/>
      <c r="E226" s="61"/>
      <c r="F226" s="61"/>
      <c r="G226" s="61"/>
      <c r="H226" s="61"/>
      <c r="I226" s="61"/>
      <c r="J226" s="1"/>
      <c r="K226" s="1"/>
      <c r="L226" s="1"/>
      <c r="M226" s="1"/>
      <c r="N226" s="1"/>
    </row>
    <row r="227" spans="1:14" ht="15.75">
      <c r="A227" s="1"/>
      <c r="B227" s="73" t="s">
        <v>164</v>
      </c>
      <c r="C227" s="73"/>
      <c r="D227" s="73"/>
      <c r="E227" s="73"/>
      <c r="F227" s="75"/>
      <c r="G227" s="76">
        <f>K45</f>
        <v>16599</v>
      </c>
      <c r="H227" s="1"/>
      <c r="I227" s="1"/>
      <c r="J227" s="1"/>
      <c r="K227" s="1"/>
      <c r="L227" s="1"/>
      <c r="M227" s="1"/>
      <c r="N227" s="1"/>
    </row>
    <row r="228" spans="1:14" ht="15">
      <c r="A228" s="1"/>
      <c r="B228" s="85"/>
      <c r="C228" s="60"/>
      <c r="D228" s="60"/>
      <c r="E228" s="61"/>
      <c r="F228" s="89"/>
      <c r="G228" s="90"/>
      <c r="H228" s="1"/>
      <c r="I228" s="1"/>
      <c r="J228" s="1"/>
      <c r="K228" s="1"/>
      <c r="L228" s="1"/>
      <c r="M228" s="1"/>
      <c r="N228" s="1"/>
    </row>
    <row r="229" spans="1:14" ht="15">
      <c r="A229" s="1"/>
      <c r="B229" s="91"/>
      <c r="C229" s="61" t="s">
        <v>165</v>
      </c>
      <c r="D229" s="61"/>
      <c r="E229" s="61"/>
      <c r="F229" s="70"/>
      <c r="G229" s="90">
        <f>(L45)</f>
        <v>320</v>
      </c>
      <c r="H229" s="1"/>
      <c r="I229" s="1"/>
      <c r="J229" s="1"/>
      <c r="K229" s="1"/>
      <c r="L229" s="1"/>
      <c r="M229" s="1"/>
      <c r="N229" s="1"/>
    </row>
    <row r="230" spans="1:14" ht="15">
      <c r="A230" s="1"/>
      <c r="B230" s="91"/>
      <c r="C230" s="61" t="s">
        <v>166</v>
      </c>
      <c r="D230" s="61"/>
      <c r="E230" s="61"/>
      <c r="F230" s="70"/>
      <c r="G230" s="90">
        <f>-(M45)</f>
        <v>-900</v>
      </c>
      <c r="H230" s="1"/>
      <c r="I230" s="1"/>
      <c r="J230" s="1"/>
      <c r="K230" s="1"/>
      <c r="L230" s="1"/>
      <c r="M230" s="1"/>
      <c r="N230" s="1"/>
    </row>
    <row r="231" spans="1:14" ht="15">
      <c r="A231" s="1"/>
      <c r="B231" s="85"/>
      <c r="C231" s="61"/>
      <c r="D231" s="61"/>
      <c r="E231" s="61"/>
      <c r="F231" s="92"/>
      <c r="G231" s="89"/>
      <c r="H231" s="1"/>
      <c r="I231" s="1"/>
      <c r="J231" s="1"/>
      <c r="K231" s="1"/>
      <c r="L231" s="1"/>
      <c r="M231" s="1"/>
      <c r="N231" s="1"/>
    </row>
    <row r="232" spans="1:14" ht="15.75">
      <c r="A232" s="1"/>
      <c r="B232" s="73" t="s">
        <v>167</v>
      </c>
      <c r="C232" s="73"/>
      <c r="D232" s="73"/>
      <c r="E232" s="73"/>
      <c r="F232" s="75"/>
      <c r="G232" s="76">
        <f>SUM(G227:G230)</f>
        <v>16019</v>
      </c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39" t="s">
        <v>377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2" t="s">
        <v>378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2" t="s">
        <v>501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5.75">
      <c r="A238" s="1"/>
      <c r="B238" s="2" t="s">
        <v>380</v>
      </c>
      <c r="C238" s="61"/>
      <c r="D238" s="61"/>
      <c r="E238" s="61"/>
      <c r="F238" s="70"/>
      <c r="G238" s="95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2" t="s">
        <v>381</v>
      </c>
      <c r="C239" s="2" t="s">
        <v>382</v>
      </c>
      <c r="D239" s="2"/>
      <c r="E239" s="2"/>
      <c r="F239" s="2"/>
      <c r="G239" s="15">
        <v>205</v>
      </c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2" t="s">
        <v>383</v>
      </c>
      <c r="C240" s="2" t="s">
        <v>384</v>
      </c>
      <c r="D240" s="2"/>
      <c r="E240" s="2"/>
      <c r="F240" s="2"/>
      <c r="G240" s="15">
        <v>30</v>
      </c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2"/>
      <c r="C241" s="2" t="s">
        <v>385</v>
      </c>
      <c r="D241" s="2"/>
      <c r="E241" s="2"/>
      <c r="F241" s="2"/>
      <c r="G241" s="15">
        <v>188</v>
      </c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2" t="s">
        <v>386</v>
      </c>
      <c r="C242" s="2" t="s">
        <v>387</v>
      </c>
      <c r="D242" s="2"/>
      <c r="E242" s="2"/>
      <c r="F242" s="2"/>
      <c r="G242" s="15">
        <v>505</v>
      </c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2" t="s">
        <v>388</v>
      </c>
      <c r="C243" s="2" t="s">
        <v>389</v>
      </c>
      <c r="D243" s="2"/>
      <c r="E243" s="2"/>
      <c r="F243" s="2"/>
      <c r="G243" s="15">
        <v>310</v>
      </c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2"/>
      <c r="C244" s="2" t="s">
        <v>390</v>
      </c>
      <c r="D244" s="2"/>
      <c r="E244" s="2"/>
      <c r="F244" s="2"/>
      <c r="G244" s="15">
        <v>100</v>
      </c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2"/>
      <c r="C245" s="2" t="s">
        <v>391</v>
      </c>
      <c r="D245" s="2"/>
      <c r="E245" s="2"/>
      <c r="F245" s="2"/>
      <c r="G245" s="15">
        <v>1258</v>
      </c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2"/>
      <c r="C246" s="2" t="s">
        <v>392</v>
      </c>
      <c r="D246" s="2"/>
      <c r="E246" s="2"/>
      <c r="F246" s="2"/>
      <c r="G246" s="15">
        <v>127</v>
      </c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2" t="s">
        <v>393</v>
      </c>
      <c r="D247" s="1"/>
      <c r="E247" s="1"/>
      <c r="F247" s="1"/>
      <c r="G247" s="15">
        <v>255</v>
      </c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 t="s">
        <v>495</v>
      </c>
      <c r="C248" s="2" t="s">
        <v>496</v>
      </c>
      <c r="G248" s="15">
        <v>10</v>
      </c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2" t="s">
        <v>459</v>
      </c>
      <c r="G249" s="124">
        <v>1400</v>
      </c>
      <c r="H249" s="1"/>
      <c r="I249" s="1"/>
      <c r="J249" s="1"/>
      <c r="K249" s="1"/>
      <c r="L249" s="1"/>
      <c r="M249" s="1"/>
      <c r="N249" s="1"/>
    </row>
    <row r="250" spans="1:14" ht="15">
      <c r="A250" s="1"/>
      <c r="B250" s="132" t="s">
        <v>502</v>
      </c>
      <c r="C250" s="37"/>
      <c r="D250" s="37"/>
      <c r="E250" s="37"/>
      <c r="F250" s="37"/>
      <c r="G250" s="133">
        <f>SUM(G239:G249)</f>
        <v>4388</v>
      </c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39" t="s">
        <v>395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 t="s">
        <v>404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 t="s">
        <v>396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39" t="s">
        <v>397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 t="s">
        <v>398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 t="s">
        <v>405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 t="s">
        <v>400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 t="s">
        <v>401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3:7" ht="12.75">
      <c r="C260" s="1"/>
      <c r="D260" s="1"/>
      <c r="E260" s="1"/>
      <c r="F260" s="1"/>
      <c r="G260" s="1"/>
    </row>
    <row r="261" spans="2:7" ht="12.75">
      <c r="B261" s="1"/>
      <c r="C261" s="1"/>
      <c r="D261" s="1"/>
      <c r="E261" s="1"/>
      <c r="F261" s="1"/>
      <c r="G261" s="1"/>
    </row>
  </sheetData>
  <printOptions/>
  <pageMargins left="0.75" right="0.75" top="1" bottom="1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cp:lastPrinted>2007-01-05T11:01:50Z</cp:lastPrinted>
  <dcterms:created xsi:type="dcterms:W3CDTF">2006-11-13T23:07:43Z</dcterms:created>
  <dcterms:modified xsi:type="dcterms:W3CDTF">2007-01-26T09:29:56Z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