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65" windowWidth="12120" windowHeight="8955" tabRatio="706" activeTab="0"/>
  </bookViews>
  <sheets>
    <sheet name="Ene06" sheetId="1" r:id="rId1"/>
    <sheet name="Hoja2" sheetId="2" r:id="rId2"/>
    <sheet name="Hoja1" sheetId="3" r:id="rId3"/>
  </sheets>
  <definedNames>
    <definedName name="_xlnm.Print_Area" localSheetId="0">'Ene06'!$A$1:$M$220</definedName>
  </definedNames>
  <calcPr fullCalcOnLoad="1"/>
</workbook>
</file>

<file path=xl/sharedStrings.xml><?xml version="1.0" encoding="utf-8"?>
<sst xmlns="http://schemas.openxmlformats.org/spreadsheetml/2006/main" count="333" uniqueCount="195">
  <si>
    <t>CUENTA DE RESULTADOS (Resumen)</t>
  </si>
  <si>
    <t>A. Cuotas</t>
  </si>
  <si>
    <t>B. Distribución de la Red</t>
  </si>
  <si>
    <t>Total Ingresos:</t>
  </si>
  <si>
    <t>1. Asignaciones</t>
  </si>
  <si>
    <t>3. Arrendamientos</t>
  </si>
  <si>
    <t>4. Agrícolas</t>
  </si>
  <si>
    <t>MOVIMIENTOS DE CAJA (Resumen)</t>
  </si>
  <si>
    <t>Caja inicio mes:</t>
  </si>
  <si>
    <t>Caja final mes:</t>
  </si>
  <si>
    <t>MOVIMIENTOS DE CAJA (completos)</t>
  </si>
  <si>
    <t xml:space="preserve">  1. Amort. Furgo grande</t>
  </si>
  <si>
    <t xml:space="preserve">  2. Amort. Furgo peque</t>
  </si>
  <si>
    <t xml:space="preserve">  3. Amort. Motoazada</t>
  </si>
  <si>
    <t>subtotal distribución red</t>
  </si>
  <si>
    <t>MOVIMIENTOS DE FONDOS</t>
  </si>
  <si>
    <t xml:space="preserve">    Fondo</t>
  </si>
  <si>
    <t>Inicio mes</t>
  </si>
  <si>
    <t>Final mes</t>
  </si>
  <si>
    <t>subtotal combustible</t>
  </si>
  <si>
    <t>1. Furgo grande</t>
  </si>
  <si>
    <t>2. Furgo peque</t>
  </si>
  <si>
    <t>3. Motoazada</t>
  </si>
  <si>
    <t xml:space="preserve">   - Casa/Almacén</t>
  </si>
  <si>
    <t>subtotal arrendamientos</t>
  </si>
  <si>
    <t xml:space="preserve">    TOTAL</t>
  </si>
  <si>
    <t xml:space="preserve">   - Labores</t>
  </si>
  <si>
    <t xml:space="preserve">   - Estiercol</t>
  </si>
  <si>
    <t>subtotal agrícolas</t>
  </si>
  <si>
    <t>DEUDAS A FINAL DE MES</t>
  </si>
  <si>
    <t>Debemos:</t>
  </si>
  <si>
    <t>no debemos nada</t>
  </si>
  <si>
    <t>TOTAL</t>
  </si>
  <si>
    <t>Nos deben:</t>
  </si>
  <si>
    <t>subtotal otros gastos</t>
  </si>
  <si>
    <t>Plantel y semilla:</t>
  </si>
  <si>
    <t>subtotal</t>
  </si>
  <si>
    <t>Labores:</t>
  </si>
  <si>
    <t>Estiercol:</t>
  </si>
  <si>
    <t>Total Agrícolas</t>
  </si>
  <si>
    <t>Desbrozadora:</t>
  </si>
  <si>
    <t>Motoazada:</t>
  </si>
  <si>
    <t>Coches particulares:</t>
  </si>
  <si>
    <t>OTROS INGRESOS:</t>
  </si>
  <si>
    <t>TOTAL INGRESOS:</t>
  </si>
  <si>
    <t>A. Resultado neto mes:</t>
  </si>
  <si>
    <t>C. Acciones Colectivas, Donaciones, etc</t>
  </si>
  <si>
    <t>Resultado neto mes</t>
  </si>
  <si>
    <t>Fondos:</t>
  </si>
  <si>
    <t>Aportaciones de caja a fondos:</t>
  </si>
  <si>
    <t>Traslado de fondos a caja:</t>
  </si>
  <si>
    <t>Movimiento neto caja/fondos:</t>
  </si>
  <si>
    <t>B. Movimiento neto de fondos:</t>
  </si>
  <si>
    <t>Notas:</t>
  </si>
  <si>
    <t>1. Furgo grande: aportación normal</t>
  </si>
  <si>
    <t>2. Furgo peque: aportación normal</t>
  </si>
  <si>
    <t>3. Motoazada: aportación normal</t>
  </si>
  <si>
    <t>CUENTA DE RESULTADOS (Completa)</t>
  </si>
  <si>
    <t>INGRESOS CORRIENTES:</t>
  </si>
  <si>
    <t xml:space="preserve">   - Combustible/Aceite</t>
  </si>
  <si>
    <t xml:space="preserve">   - Autobus</t>
  </si>
  <si>
    <t>COSTES:</t>
  </si>
  <si>
    <t>Total Costes</t>
  </si>
  <si>
    <t>6. Comunicaciones</t>
  </si>
  <si>
    <t>7. Mantenimiento/Averías</t>
  </si>
  <si>
    <t>8. Otros Gastos</t>
  </si>
  <si>
    <t>subtotal comunicaciones</t>
  </si>
  <si>
    <t>subtotal mantenimiento</t>
  </si>
  <si>
    <t>RESULTADO NETO:</t>
  </si>
  <si>
    <t>Total Comunicaciones</t>
  </si>
  <si>
    <t>2. Transportes</t>
  </si>
  <si>
    <t>Total Costes:</t>
  </si>
  <si>
    <t>Furgo Peque:</t>
  </si>
  <si>
    <t>6. Ruth (jc)</t>
  </si>
  <si>
    <t>Total otros Gastos</t>
  </si>
  <si>
    <t>Total Autobus</t>
  </si>
  <si>
    <t>Total Arrendamientos</t>
  </si>
  <si>
    <t>OTROS DINEROS APARTADOS:</t>
  </si>
  <si>
    <t xml:space="preserve">Donación de Juanjo: </t>
  </si>
  <si>
    <t>€822</t>
  </si>
  <si>
    <t>Aport. Mes
(de caja)</t>
  </si>
  <si>
    <t>Traslado
(a caja)</t>
  </si>
  <si>
    <t>2. Combustible/Aceite:</t>
  </si>
  <si>
    <t>Total Combust./Aceite</t>
  </si>
  <si>
    <t>2. Autobus:</t>
  </si>
  <si>
    <t xml:space="preserve">   - Tierras</t>
  </si>
  <si>
    <t>Total Mantenimiento/Averías</t>
  </si>
  <si>
    <t>Furgo Grande:</t>
  </si>
  <si>
    <t>Fotocopias</t>
  </si>
  <si>
    <t>(*) Los gastos marcados con asterisco son compartidos al 50% con BAH-SMV.</t>
  </si>
  <si>
    <t>Por lo tanto, el importe total del gasto es el doble de lo indicado arriba</t>
  </si>
  <si>
    <t xml:space="preserve">  4. Fdo 1/4 jda</t>
  </si>
  <si>
    <t xml:space="preserve">  5. Fdo Cooperativo</t>
  </si>
  <si>
    <t>4. 1/4 jornada</t>
  </si>
  <si>
    <t>5. Cooperativo</t>
  </si>
  <si>
    <t>Fondos final mes:</t>
  </si>
  <si>
    <t>DETALLES</t>
  </si>
  <si>
    <t>(Ver abajo detalles)</t>
  </si>
  <si>
    <t>(Ver detalles abajo)</t>
  </si>
  <si>
    <t>24,11,05</t>
  </si>
  <si>
    <t>10. Sanse (10x40)</t>
  </si>
  <si>
    <t>9. Prospe (15x40)</t>
  </si>
  <si>
    <t>16,12,05</t>
  </si>
  <si>
    <t>30,12,05</t>
  </si>
  <si>
    <t>subtotal asignas (5 j.)</t>
  </si>
  <si>
    <t>BAH Perales - Cuentas enero 2006</t>
  </si>
  <si>
    <t>03,01,06</t>
  </si>
  <si>
    <t>2. Aravaca (10x40)</t>
  </si>
  <si>
    <t>3. De Verde (8x40;4x40dic)</t>
  </si>
  <si>
    <t>Comida solidaria de Alcalá</t>
  </si>
  <si>
    <t>2. Jessica (1/2 j)</t>
  </si>
  <si>
    <t>3. JoséA (jc)</t>
  </si>
  <si>
    <t>4. Kelo (jc)</t>
  </si>
  <si>
    <t>5. Natxo (3/4 j)</t>
  </si>
  <si>
    <t>1. Andrea (3/4 j)</t>
  </si>
  <si>
    <t>1. Alcalá (11x40nov;11x40dic)</t>
  </si>
  <si>
    <t>Todos los grupos de la Red</t>
  </si>
  <si>
    <t>mad-per</t>
  </si>
  <si>
    <t>per-mad</t>
  </si>
  <si>
    <t>02,01,06</t>
  </si>
  <si>
    <t>per-amb</t>
  </si>
  <si>
    <t>05,01,06</t>
  </si>
  <si>
    <t>amb-per</t>
  </si>
  <si>
    <t>08,01,06</t>
  </si>
  <si>
    <t>09,01,06</t>
  </si>
  <si>
    <t>11,01,06</t>
  </si>
  <si>
    <t>aranjuez</t>
  </si>
  <si>
    <t>alcalá</t>
  </si>
  <si>
    <t>12,01,06</t>
  </si>
  <si>
    <t>13,01,06</t>
  </si>
  <si>
    <t>16,01,06</t>
  </si>
  <si>
    <t>17,01,06</t>
  </si>
  <si>
    <t>mad-amb</t>
  </si>
  <si>
    <t>amb-mad</t>
  </si>
  <si>
    <t>23,01,06</t>
  </si>
  <si>
    <t>24,01,06</t>
  </si>
  <si>
    <t>25,01,06</t>
  </si>
  <si>
    <t>26,01,06</t>
  </si>
  <si>
    <t>27,01,06</t>
  </si>
  <si>
    <t>30,01,06</t>
  </si>
  <si>
    <t>31,01,06</t>
  </si>
  <si>
    <t>per-oru</t>
  </si>
  <si>
    <t>01,02,06</t>
  </si>
  <si>
    <t>Casita Perales</t>
  </si>
  <si>
    <t>01,01,06</t>
  </si>
  <si>
    <t>Movil (nov-dic)</t>
  </si>
  <si>
    <t>gasoil</t>
  </si>
  <si>
    <t>gaso</t>
  </si>
  <si>
    <t>1/2kg nabo "Virtudes Martillo"</t>
  </si>
  <si>
    <t>1 acelgas</t>
  </si>
  <si>
    <t>7 cebolla</t>
  </si>
  <si>
    <t>Fuenla:</t>
  </si>
  <si>
    <t>1 lechuga</t>
  </si>
  <si>
    <t>8 lombardas</t>
  </si>
  <si>
    <t>2 repollos</t>
  </si>
  <si>
    <t>2 band.</t>
  </si>
  <si>
    <t>Butano</t>
  </si>
  <si>
    <t>04,01,06</t>
  </si>
  <si>
    <t>sal, vinagre</t>
  </si>
  <si>
    <t>Laton enl. rap. mang.</t>
  </si>
  <si>
    <t>00,01,06</t>
  </si>
  <si>
    <t>bolsas papel</t>
  </si>
  <si>
    <t>gomas elasticas</t>
  </si>
  <si>
    <t>2º plazo chiquitera</t>
  </si>
  <si>
    <t>devolución de Juanjo (ajo)</t>
  </si>
  <si>
    <t>Total Ingresos Corrientes:</t>
  </si>
  <si>
    <t>5. Comunicaciones</t>
  </si>
  <si>
    <t>6. Mantenimiento/Averías</t>
  </si>
  <si>
    <t>7. Otros Gastos</t>
  </si>
  <si>
    <t>4. Elipa/Gato Negro (5x40; 4x40dic)</t>
  </si>
  <si>
    <t>5. Estrecho (10x40)</t>
  </si>
  <si>
    <t>6. Guinda (10x40)</t>
  </si>
  <si>
    <t>7. Lavandería (10x45)</t>
  </si>
  <si>
    <t>8. Lavapiés (20x40)</t>
  </si>
  <si>
    <t>11. Tirso (18x40)</t>
  </si>
  <si>
    <t>subtotal 127 cuotas</t>
  </si>
  <si>
    <t>Total Otros Ingresos:</t>
  </si>
  <si>
    <t>1. Asignaciones:</t>
  </si>
  <si>
    <t>2. Transporte:</t>
  </si>
  <si>
    <t>3. Arrendamientos:</t>
  </si>
  <si>
    <t>4. Agrícolas:</t>
  </si>
  <si>
    <t>5. Comunicaciones:</t>
  </si>
  <si>
    <t>6. Mantenimiento/Averías:</t>
  </si>
  <si>
    <t>7. Otros Gastos:</t>
  </si>
  <si>
    <t xml:space="preserve">   - Plantel y Semillas</t>
  </si>
  <si>
    <t>devol. 25 band.</t>
  </si>
  <si>
    <t>Repar. alternador furgo pequeña</t>
  </si>
  <si>
    <t>4. 1/4 jornada: sin movimiento</t>
  </si>
  <si>
    <t>5. Cooperativo: €205 comida solidaria Alcalá</t>
  </si>
  <si>
    <t>no nos deben nada</t>
  </si>
  <si>
    <t>MOVIMIENTOS DE FONDOS (Resumen)</t>
  </si>
  <si>
    <t>Fondos inicio mes:</t>
  </si>
  <si>
    <t>4497-4442</t>
  </si>
  <si>
    <t>A. de caja</t>
  </si>
  <si>
    <t>B. a caja</t>
  </si>
</sst>
</file>

<file path=xl/styles.xml><?xml version="1.0" encoding="utf-8"?>
<styleSheet xmlns="http://schemas.openxmlformats.org/spreadsheetml/2006/main">
  <numFmts count="3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%"/>
    <numFmt numFmtId="181" formatCode="0.0"/>
    <numFmt numFmtId="182" formatCode="0.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_-* #.##0.00\ &quot;€&quot;_-;\-* #.##0.00\ &quot;€&quot;_-;_-* &quot;-&quot;??\ &quot;€&quot;_-;_-@_-"/>
    <numFmt numFmtId="189" formatCode="0;[Red]0"/>
  </numFmts>
  <fonts count="26">
    <font>
      <sz val="10"/>
      <name val="Arial"/>
      <family val="0"/>
    </font>
    <font>
      <sz val="12"/>
      <name val="Arial"/>
      <family val="2"/>
    </font>
    <font>
      <i/>
      <u val="double"/>
      <sz val="12"/>
      <name val="Arial"/>
      <family val="2"/>
    </font>
    <font>
      <i/>
      <sz val="10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i/>
      <u val="double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i/>
      <u val="double"/>
      <sz val="12"/>
      <name val="Arial"/>
      <family val="2"/>
    </font>
    <font>
      <i/>
      <sz val="11"/>
      <name val="Arial"/>
      <family val="2"/>
    </font>
    <font>
      <i/>
      <sz val="10"/>
      <color indexed="10"/>
      <name val="Arial"/>
      <family val="2"/>
    </font>
    <font>
      <i/>
      <sz val="12"/>
      <name val="Arial"/>
      <family val="2"/>
    </font>
    <font>
      <i/>
      <sz val="8"/>
      <color indexed="10"/>
      <name val="Arial"/>
      <family val="2"/>
    </font>
    <font>
      <u val="double"/>
      <sz val="12"/>
      <name val="Arial"/>
      <family val="2"/>
    </font>
    <font>
      <strike/>
      <sz val="10"/>
      <color indexed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Arial"/>
      <family val="0"/>
    </font>
    <font>
      <b/>
      <u val="single"/>
      <sz val="14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14" fillId="0" borderId="0" xfId="0" applyFont="1" applyFill="1" applyAlignment="1">
      <alignment/>
    </xf>
    <xf numFmtId="0" fontId="3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2" fontId="0" fillId="0" borderId="3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1" xfId="0" applyFill="1" applyBorder="1" applyAlignment="1">
      <alignment/>
    </xf>
    <xf numFmtId="0" fontId="3" fillId="0" borderId="0" xfId="0" applyFont="1" applyFill="1" applyAlignment="1">
      <alignment horizontal="left"/>
    </xf>
    <xf numFmtId="2" fontId="0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13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2" fontId="15" fillId="0" borderId="0" xfId="0" applyNumberFormat="1" applyFont="1" applyFill="1" applyAlignment="1">
      <alignment horizontal="center"/>
    </xf>
    <xf numFmtId="2" fontId="15" fillId="0" borderId="0" xfId="0" applyNumberFormat="1" applyFont="1" applyFill="1" applyAlignment="1">
      <alignment horizontal="right"/>
    </xf>
    <xf numFmtId="2" fontId="0" fillId="0" borderId="0" xfId="0" applyNumberForma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2" fontId="10" fillId="0" borderId="0" xfId="0" applyNumberFormat="1" applyFont="1" applyFill="1" applyAlignment="1">
      <alignment horizontal="right"/>
    </xf>
    <xf numFmtId="0" fontId="3" fillId="0" borderId="2" xfId="0" applyFont="1" applyFill="1" applyBorder="1" applyAlignment="1">
      <alignment horizontal="right"/>
    </xf>
    <xf numFmtId="0" fontId="0" fillId="0" borderId="2" xfId="0" applyFill="1" applyBorder="1" applyAlignment="1">
      <alignment/>
    </xf>
    <xf numFmtId="2" fontId="0" fillId="0" borderId="2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180" fontId="8" fillId="0" borderId="0" xfId="0" applyNumberFormat="1" applyFont="1" applyFill="1" applyBorder="1" applyAlignment="1">
      <alignment/>
    </xf>
    <xf numFmtId="2" fontId="10" fillId="0" borderId="0" xfId="0" applyNumberFormat="1" applyFont="1" applyFill="1" applyAlignment="1">
      <alignment/>
    </xf>
    <xf numFmtId="2" fontId="0" fillId="0" borderId="4" xfId="0" applyNumberFormat="1" applyFont="1" applyFill="1" applyBorder="1" applyAlignment="1">
      <alignment/>
    </xf>
    <xf numFmtId="0" fontId="7" fillId="0" borderId="2" xfId="0" applyFont="1" applyFill="1" applyBorder="1" applyAlignment="1">
      <alignment horizontal="left"/>
    </xf>
    <xf numFmtId="2" fontId="7" fillId="0" borderId="2" xfId="0" applyNumberFormat="1" applyFon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center" wrapText="1"/>
    </xf>
    <xf numFmtId="0" fontId="7" fillId="0" borderId="0" xfId="0" applyFont="1" applyFill="1" applyBorder="1" applyAlignment="1">
      <alignment horizontal="left"/>
    </xf>
    <xf numFmtId="0" fontId="0" fillId="0" borderId="6" xfId="0" applyFill="1" applyBorder="1" applyAlignment="1">
      <alignment/>
    </xf>
    <xf numFmtId="1" fontId="0" fillId="0" borderId="0" xfId="0" applyNumberForma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 horizontal="center"/>
    </xf>
    <xf numFmtId="1" fontId="0" fillId="0" borderId="4" xfId="0" applyNumberForma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0" xfId="0" applyFill="1" applyAlignment="1">
      <alignment horizontal="left"/>
    </xf>
    <xf numFmtId="2" fontId="0" fillId="0" borderId="2" xfId="0" applyNumberForma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3" fillId="0" borderId="7" xfId="0" applyFont="1" applyFill="1" applyBorder="1" applyAlignment="1">
      <alignment/>
    </xf>
    <xf numFmtId="2" fontId="0" fillId="0" borderId="8" xfId="0" applyNumberFormat="1" applyFill="1" applyBorder="1" applyAlignment="1">
      <alignment/>
    </xf>
    <xf numFmtId="2" fontId="7" fillId="0" borderId="0" xfId="0" applyNumberFormat="1" applyFont="1" applyFill="1" applyAlignment="1">
      <alignment/>
    </xf>
    <xf numFmtId="0" fontId="0" fillId="0" borderId="9" xfId="0" applyFill="1" applyBorder="1" applyAlignment="1">
      <alignment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0" fillId="0" borderId="2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7" fillId="0" borderId="2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2" fontId="5" fillId="0" borderId="2" xfId="0" applyNumberFormat="1" applyFont="1" applyFill="1" applyBorder="1" applyAlignment="1">
      <alignment/>
    </xf>
    <xf numFmtId="2" fontId="5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5" fillId="0" borderId="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1" fontId="0" fillId="0" borderId="11" xfId="0" applyNumberFormat="1" applyFill="1" applyBorder="1" applyAlignment="1">
      <alignment horizontal="center"/>
    </xf>
    <xf numFmtId="0" fontId="8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2" fillId="0" borderId="0" xfId="0" applyNumberFormat="1" applyFont="1" applyFill="1" applyAlignment="1">
      <alignment/>
    </xf>
    <xf numFmtId="1" fontId="0" fillId="0" borderId="9" xfId="0" applyNumberFormat="1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1" fontId="10" fillId="0" borderId="9" xfId="0" applyNumberFormat="1" applyFont="1" applyFill="1" applyBorder="1" applyAlignment="1">
      <alignment horizontal="center"/>
    </xf>
    <xf numFmtId="1" fontId="10" fillId="0" borderId="0" xfId="0" applyNumberFormat="1" applyFont="1" applyFill="1" applyAlignment="1">
      <alignment horizontal="center"/>
    </xf>
    <xf numFmtId="2" fontId="23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2" fontId="24" fillId="0" borderId="0" xfId="0" applyNumberFormat="1" applyFont="1" applyFill="1" applyAlignment="1">
      <alignment/>
    </xf>
    <xf numFmtId="0" fontId="23" fillId="0" borderId="2" xfId="0" applyFont="1" applyFill="1" applyBorder="1" applyAlignment="1">
      <alignment/>
    </xf>
    <xf numFmtId="2" fontId="25" fillId="0" borderId="2" xfId="0" applyNumberFormat="1" applyFont="1" applyFill="1" applyBorder="1" applyAlignment="1">
      <alignment/>
    </xf>
    <xf numFmtId="0" fontId="25" fillId="0" borderId="2" xfId="0" applyFont="1" applyFill="1" applyBorder="1" applyAlignment="1">
      <alignment/>
    </xf>
    <xf numFmtId="2" fontId="25" fillId="0" borderId="3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2" fontId="23" fillId="0" borderId="0" xfId="0" applyNumberFormat="1" applyFont="1" applyFill="1" applyBorder="1" applyAlignment="1">
      <alignment/>
    </xf>
    <xf numFmtId="0" fontId="23" fillId="0" borderId="4" xfId="0" applyFont="1" applyFill="1" applyBorder="1" applyAlignment="1">
      <alignment/>
    </xf>
    <xf numFmtId="2" fontId="25" fillId="0" borderId="0" xfId="0" applyNumberFormat="1" applyFont="1" applyFill="1" applyBorder="1" applyAlignment="1">
      <alignment/>
    </xf>
    <xf numFmtId="2" fontId="25" fillId="0" borderId="0" xfId="0" applyNumberFormat="1" applyFont="1" applyFill="1" applyAlignment="1">
      <alignment/>
    </xf>
    <xf numFmtId="2" fontId="25" fillId="0" borderId="4" xfId="0" applyNumberFormat="1" applyFont="1" applyFill="1" applyBorder="1" applyAlignment="1">
      <alignment/>
    </xf>
    <xf numFmtId="2" fontId="23" fillId="0" borderId="4" xfId="0" applyNumberFormat="1" applyFont="1" applyFill="1" applyBorder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1"/>
  <sheetViews>
    <sheetView tabSelected="1" zoomScaleSheetLayoutView="80" workbookViewId="0" topLeftCell="A1">
      <selection activeCell="E6" sqref="E6"/>
    </sheetView>
  </sheetViews>
  <sheetFormatPr defaultColWidth="11.421875" defaultRowHeight="12.75"/>
  <cols>
    <col min="1" max="1" width="2.7109375" style="2" customWidth="1"/>
    <col min="2" max="2" width="14.8515625" style="2" customWidth="1"/>
    <col min="3" max="3" width="13.421875" style="2" customWidth="1"/>
    <col min="4" max="4" width="7.57421875" style="2" customWidth="1"/>
    <col min="5" max="5" width="9.28125" style="2" customWidth="1"/>
    <col min="6" max="6" width="9.7109375" style="2" customWidth="1"/>
    <col min="7" max="7" width="8.421875" style="2" customWidth="1"/>
    <col min="8" max="8" width="5.57421875" style="2" customWidth="1"/>
    <col min="9" max="9" width="13.57421875" style="2" customWidth="1"/>
    <col min="10" max="10" width="11.421875" style="2" customWidth="1"/>
    <col min="11" max="11" width="11.8515625" style="2" bestFit="1" customWidth="1"/>
    <col min="12" max="12" width="11.421875" style="2" customWidth="1"/>
    <col min="13" max="13" width="9.28125" style="2" customWidth="1"/>
    <col min="14" max="14" width="0" style="2" hidden="1" customWidth="1"/>
    <col min="15" max="15" width="11.421875" style="2" hidden="1" customWidth="1"/>
    <col min="16" max="16" width="0" style="2" hidden="1" customWidth="1"/>
    <col min="17" max="16384" width="11.421875" style="2" customWidth="1"/>
  </cols>
  <sheetData>
    <row r="1" spans="4:12" ht="18">
      <c r="D1" s="3"/>
      <c r="E1" s="3"/>
      <c r="F1" s="89" t="s">
        <v>105</v>
      </c>
      <c r="G1" s="3"/>
      <c r="H1" s="3"/>
      <c r="I1" s="3"/>
      <c r="J1" s="3"/>
      <c r="K1" s="3"/>
      <c r="L1" s="3"/>
    </row>
    <row r="2" spans="2:12" ht="12.75"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2:9" ht="15">
      <c r="B3" s="4" t="s">
        <v>57</v>
      </c>
      <c r="C3" s="4"/>
      <c r="D3" s="3"/>
      <c r="F3" s="3"/>
      <c r="G3" s="3"/>
      <c r="H3" s="5"/>
      <c r="I3" s="4" t="s">
        <v>10</v>
      </c>
    </row>
    <row r="4" spans="2:8" ht="12.75">
      <c r="B4" s="3"/>
      <c r="C4" s="3"/>
      <c r="D4" s="3"/>
      <c r="E4" s="3"/>
      <c r="F4" s="3"/>
      <c r="G4" s="3"/>
      <c r="H4" s="5"/>
    </row>
    <row r="5" spans="2:13" ht="15">
      <c r="B5" s="6" t="s">
        <v>58</v>
      </c>
      <c r="C5" s="6"/>
      <c r="D5" s="3"/>
      <c r="E5" s="3"/>
      <c r="F5" s="3"/>
      <c r="G5" s="3"/>
      <c r="H5" s="5"/>
      <c r="I5" s="7" t="s">
        <v>8</v>
      </c>
      <c r="J5" s="8"/>
      <c r="K5" s="8"/>
      <c r="L5" s="8"/>
      <c r="M5" s="9">
        <v>2492</v>
      </c>
    </row>
    <row r="6" spans="2:13" ht="14.25">
      <c r="B6" s="10"/>
      <c r="C6" s="10"/>
      <c r="D6" s="3"/>
      <c r="E6" s="3"/>
      <c r="F6" s="3"/>
      <c r="G6" s="3"/>
      <c r="H6" s="5"/>
      <c r="I6" s="3"/>
      <c r="J6" s="3"/>
      <c r="K6" s="3"/>
      <c r="L6" s="3"/>
      <c r="M6" s="1"/>
    </row>
    <row r="7" spans="2:13" ht="12.75">
      <c r="B7" s="11" t="s">
        <v>1</v>
      </c>
      <c r="C7" s="11"/>
      <c r="E7" s="12"/>
      <c r="H7" s="13"/>
      <c r="I7" s="14"/>
      <c r="J7" s="3" t="s">
        <v>47</v>
      </c>
      <c r="K7" s="3"/>
      <c r="M7" s="15">
        <f>F81</f>
        <v>2500.6499999999996</v>
      </c>
    </row>
    <row r="8" spans="2:13" ht="12.75">
      <c r="B8" s="11"/>
      <c r="C8" s="11"/>
      <c r="E8" s="12"/>
      <c r="H8" s="13"/>
      <c r="I8" s="14"/>
      <c r="J8" s="3"/>
      <c r="K8" s="3"/>
      <c r="M8" s="15"/>
    </row>
    <row r="9" spans="2:13" ht="12.75">
      <c r="B9" s="16" t="s">
        <v>115</v>
      </c>
      <c r="C9" s="16"/>
      <c r="D9" s="12">
        <f>11*40+11*40</f>
        <v>880</v>
      </c>
      <c r="E9" s="17"/>
      <c r="H9" s="13"/>
      <c r="I9" s="18"/>
      <c r="J9" s="3"/>
      <c r="K9" s="3"/>
      <c r="M9" s="15"/>
    </row>
    <row r="10" spans="2:13" ht="12.75">
      <c r="B10" s="16" t="s">
        <v>107</v>
      </c>
      <c r="C10" s="16"/>
      <c r="D10" s="12">
        <f>10*40</f>
        <v>400</v>
      </c>
      <c r="E10" s="20"/>
      <c r="H10" s="13"/>
      <c r="I10" s="18"/>
      <c r="J10" s="3"/>
      <c r="K10" s="3"/>
      <c r="M10" s="15"/>
    </row>
    <row r="11" spans="2:13" ht="12.75">
      <c r="B11" s="16" t="s">
        <v>108</v>
      </c>
      <c r="D11" s="12">
        <f>8*40+4*40</f>
        <v>480</v>
      </c>
      <c r="E11" s="21"/>
      <c r="H11" s="13"/>
      <c r="I11" s="3"/>
      <c r="J11" s="3" t="s">
        <v>48</v>
      </c>
      <c r="K11" s="3"/>
      <c r="M11" s="15"/>
    </row>
    <row r="12" spans="2:10" ht="12.75">
      <c r="B12" s="16" t="s">
        <v>169</v>
      </c>
      <c r="C12" s="16"/>
      <c r="D12" s="12">
        <f>5*40+4*40</f>
        <v>360</v>
      </c>
      <c r="E12" s="21"/>
      <c r="H12" s="13"/>
      <c r="I12" s="3"/>
      <c r="J12" s="2" t="s">
        <v>49</v>
      </c>
    </row>
    <row r="13" spans="2:13" ht="12.75">
      <c r="B13" s="16" t="s">
        <v>170</v>
      </c>
      <c r="C13" s="16"/>
      <c r="D13" s="12">
        <f>10*40</f>
        <v>400</v>
      </c>
      <c r="E13" s="19"/>
      <c r="H13" s="13"/>
      <c r="I13" s="3"/>
      <c r="J13" s="3" t="s">
        <v>11</v>
      </c>
      <c r="L13" s="22">
        <v>-150</v>
      </c>
      <c r="M13" s="3"/>
    </row>
    <row r="14" spans="2:13" ht="12.75">
      <c r="B14" s="16" t="s">
        <v>171</v>
      </c>
      <c r="C14" s="16"/>
      <c r="D14" s="12">
        <f>10*40</f>
        <v>400</v>
      </c>
      <c r="E14" s="12"/>
      <c r="H14" s="13"/>
      <c r="J14" s="3" t="s">
        <v>12</v>
      </c>
      <c r="L14" s="22">
        <v>-100</v>
      </c>
      <c r="M14" s="3"/>
    </row>
    <row r="15" spans="2:13" ht="12.75">
      <c r="B15" s="16" t="s">
        <v>172</v>
      </c>
      <c r="C15" s="16"/>
      <c r="D15" s="12">
        <f>10*45</f>
        <v>450</v>
      </c>
      <c r="E15" s="12"/>
      <c r="H15" s="13"/>
      <c r="I15" s="14"/>
      <c r="J15" s="3" t="s">
        <v>13</v>
      </c>
      <c r="L15" s="22">
        <v>-40</v>
      </c>
      <c r="M15" s="3"/>
    </row>
    <row r="16" spans="2:13" ht="12.75">
      <c r="B16" s="16" t="s">
        <v>173</v>
      </c>
      <c r="C16" s="16"/>
      <c r="D16" s="12">
        <f>20*40</f>
        <v>800</v>
      </c>
      <c r="E16" s="19"/>
      <c r="H16" s="13"/>
      <c r="I16" s="3"/>
      <c r="J16" s="3" t="s">
        <v>91</v>
      </c>
      <c r="K16" s="3"/>
      <c r="L16" s="22">
        <v>0</v>
      </c>
      <c r="M16" s="3"/>
    </row>
    <row r="17" spans="2:13" ht="12.75">
      <c r="B17" s="16" t="s">
        <v>101</v>
      </c>
      <c r="C17" s="16"/>
      <c r="D17" s="15">
        <f>15*40</f>
        <v>600</v>
      </c>
      <c r="E17" s="12"/>
      <c r="H17" s="13"/>
      <c r="I17" s="3"/>
      <c r="J17" s="3" t="s">
        <v>92</v>
      </c>
      <c r="K17" s="3"/>
      <c r="L17" s="23">
        <v>-205</v>
      </c>
      <c r="M17" s="3"/>
    </row>
    <row r="18" spans="2:12" ht="12.75">
      <c r="B18" s="16" t="s">
        <v>100</v>
      </c>
      <c r="C18" s="16"/>
      <c r="D18" s="15">
        <f>10*40</f>
        <v>400</v>
      </c>
      <c r="E18" s="12"/>
      <c r="H18" s="13"/>
      <c r="I18" s="3"/>
      <c r="L18" s="15">
        <f>SUM(L13:L17)</f>
        <v>-495</v>
      </c>
    </row>
    <row r="19" spans="2:12" ht="12.75">
      <c r="B19" s="16" t="s">
        <v>174</v>
      </c>
      <c r="C19" s="16"/>
      <c r="D19" s="15">
        <f>18*40</f>
        <v>720</v>
      </c>
      <c r="E19" s="12"/>
      <c r="H19" s="13"/>
      <c r="I19" s="3"/>
      <c r="L19" s="15"/>
    </row>
    <row r="20" spans="3:10" ht="12.75">
      <c r="C20" s="24" t="s">
        <v>175</v>
      </c>
      <c r="D20" s="25"/>
      <c r="E20" s="26">
        <f>SUM(D9:D19)</f>
        <v>5890</v>
      </c>
      <c r="H20" s="13"/>
      <c r="I20" s="3"/>
      <c r="J20" s="3"/>
    </row>
    <row r="21" spans="2:10" ht="12.75">
      <c r="B21" s="27"/>
      <c r="C21" s="27"/>
      <c r="D21" s="28"/>
      <c r="E21" s="29"/>
      <c r="H21" s="13"/>
      <c r="I21" s="3"/>
      <c r="J21" s="3" t="s">
        <v>50</v>
      </c>
    </row>
    <row r="22" spans="2:12" ht="12.75">
      <c r="B22" s="11" t="s">
        <v>2</v>
      </c>
      <c r="C22" s="11"/>
      <c r="E22" s="12"/>
      <c r="H22" s="13"/>
      <c r="I22" s="3"/>
      <c r="J22" s="3" t="s">
        <v>11</v>
      </c>
      <c r="L22" s="12">
        <v>0</v>
      </c>
    </row>
    <row r="23" spans="2:12" ht="12.75">
      <c r="B23" s="16" t="s">
        <v>116</v>
      </c>
      <c r="C23" s="16"/>
      <c r="D23" s="12">
        <v>176</v>
      </c>
      <c r="E23" s="87"/>
      <c r="H23" s="13"/>
      <c r="J23" s="3" t="s">
        <v>12</v>
      </c>
      <c r="L23" s="12">
        <v>0</v>
      </c>
    </row>
    <row r="24" spans="2:12" ht="12.75">
      <c r="B24" s="16"/>
      <c r="C24" s="16"/>
      <c r="D24" s="12"/>
      <c r="H24" s="13"/>
      <c r="J24" s="3" t="s">
        <v>13</v>
      </c>
      <c r="L24" s="12">
        <v>0</v>
      </c>
    </row>
    <row r="25" spans="3:12" ht="12.75">
      <c r="C25" s="24" t="s">
        <v>14</v>
      </c>
      <c r="D25" s="25"/>
      <c r="E25" s="26">
        <f>SUM(D23:D24)</f>
        <v>176</v>
      </c>
      <c r="H25" s="13"/>
      <c r="J25" s="3" t="s">
        <v>91</v>
      </c>
      <c r="L25" s="15">
        <v>0</v>
      </c>
    </row>
    <row r="26" spans="2:14" ht="12.75">
      <c r="B26" s="27"/>
      <c r="C26" s="27"/>
      <c r="E26" s="28"/>
      <c r="H26" s="13"/>
      <c r="J26" s="3" t="s">
        <v>92</v>
      </c>
      <c r="L26" s="30">
        <v>0</v>
      </c>
      <c r="N26" s="2" t="s">
        <v>192</v>
      </c>
    </row>
    <row r="27" spans="2:12" ht="12.75">
      <c r="B27" s="32" t="s">
        <v>165</v>
      </c>
      <c r="C27" s="32"/>
      <c r="D27" s="25"/>
      <c r="E27" s="33">
        <f>E20+E25</f>
        <v>6066</v>
      </c>
      <c r="H27" s="13"/>
      <c r="L27" s="12">
        <f>SUM(L22:L26)</f>
        <v>0</v>
      </c>
    </row>
    <row r="28" spans="2:13" ht="12.75">
      <c r="B28" s="36"/>
      <c r="C28" s="36"/>
      <c r="D28" s="37"/>
      <c r="E28" s="37"/>
      <c r="H28" s="13"/>
      <c r="J28" s="2" t="s">
        <v>51</v>
      </c>
      <c r="M28" s="12">
        <f>L18+L27</f>
        <v>-495</v>
      </c>
    </row>
    <row r="29" spans="2:13" ht="15">
      <c r="B29" s="39" t="s">
        <v>43</v>
      </c>
      <c r="C29" s="39"/>
      <c r="D29" s="37"/>
      <c r="H29" s="13"/>
      <c r="I29" s="3"/>
      <c r="M29" s="12"/>
    </row>
    <row r="30" spans="2:13" ht="12.75">
      <c r="B30" s="16" t="s">
        <v>109</v>
      </c>
      <c r="C30" s="16"/>
      <c r="D30" s="12"/>
      <c r="E30" s="28">
        <v>205</v>
      </c>
      <c r="F30" s="38"/>
      <c r="H30" s="13"/>
      <c r="I30" s="7" t="s">
        <v>9</v>
      </c>
      <c r="J30" s="8"/>
      <c r="K30" s="8"/>
      <c r="L30" s="8"/>
      <c r="M30" s="31">
        <f>M5+M7+M28</f>
        <v>4497.65</v>
      </c>
    </row>
    <row r="31" spans="6:8" ht="12.75">
      <c r="F31" s="38"/>
      <c r="H31" s="13"/>
    </row>
    <row r="32" spans="2:15" ht="12.75">
      <c r="B32" s="32" t="s">
        <v>176</v>
      </c>
      <c r="C32" s="32"/>
      <c r="D32" s="25"/>
      <c r="E32" s="33">
        <f>SUM(E30)</f>
        <v>205</v>
      </c>
      <c r="F32" s="38"/>
      <c r="H32" s="34"/>
      <c r="I32" s="35"/>
      <c r="J32" s="35"/>
      <c r="K32" s="35"/>
      <c r="L32" s="35"/>
      <c r="M32" s="35"/>
      <c r="N32" s="35"/>
      <c r="O32" s="35"/>
    </row>
    <row r="33" spans="2:8" ht="12.75">
      <c r="B33" s="43"/>
      <c r="C33" s="43"/>
      <c r="D33" s="37"/>
      <c r="E33" s="38"/>
      <c r="H33" s="13"/>
    </row>
    <row r="34" spans="2:8" ht="12.75">
      <c r="B34" s="32" t="s">
        <v>44</v>
      </c>
      <c r="C34" s="32"/>
      <c r="D34" s="25"/>
      <c r="E34" s="33"/>
      <c r="F34" s="33">
        <f>E27+E32</f>
        <v>6271</v>
      </c>
      <c r="H34" s="13"/>
    </row>
    <row r="35" spans="8:9" ht="15">
      <c r="H35" s="13"/>
      <c r="I35" s="4" t="s">
        <v>15</v>
      </c>
    </row>
    <row r="36" spans="2:9" ht="15">
      <c r="B36" s="6" t="s">
        <v>61</v>
      </c>
      <c r="C36" s="6"/>
      <c r="D36" s="27"/>
      <c r="E36" s="37"/>
      <c r="F36" s="28"/>
      <c r="H36" s="13"/>
      <c r="I36" s="40"/>
    </row>
    <row r="37" spans="8:13" ht="15" customHeight="1">
      <c r="H37" s="13"/>
      <c r="I37" s="2" t="s">
        <v>16</v>
      </c>
      <c r="J37" s="41" t="s">
        <v>17</v>
      </c>
      <c r="K37" s="42" t="s">
        <v>80</v>
      </c>
      <c r="L37" s="42" t="s">
        <v>81</v>
      </c>
      <c r="M37" s="41" t="s">
        <v>18</v>
      </c>
    </row>
    <row r="38" spans="2:16" ht="12.75" customHeight="1">
      <c r="B38" s="11" t="s">
        <v>177</v>
      </c>
      <c r="C38" s="11"/>
      <c r="D38" s="12"/>
      <c r="H38" s="13"/>
      <c r="I38" s="44" t="s">
        <v>20</v>
      </c>
      <c r="J38" s="45">
        <v>2910</v>
      </c>
      <c r="K38" s="45">
        <f>O38*-1</f>
        <v>150</v>
      </c>
      <c r="L38" s="45">
        <v>0</v>
      </c>
      <c r="M38" s="85">
        <f>J38+K38-L38</f>
        <v>3060</v>
      </c>
      <c r="O38" s="12">
        <f>L13</f>
        <v>-150</v>
      </c>
      <c r="P38" s="12">
        <f>L22</f>
        <v>0</v>
      </c>
    </row>
    <row r="39" spans="2:16" ht="12.75">
      <c r="B39" s="86" t="s">
        <v>114</v>
      </c>
      <c r="C39" s="16"/>
      <c r="D39" s="15">
        <v>450</v>
      </c>
      <c r="H39" s="13"/>
      <c r="I39" s="13" t="s">
        <v>21</v>
      </c>
      <c r="J39" s="45">
        <v>640</v>
      </c>
      <c r="K39" s="45">
        <f>O39*-1</f>
        <v>100</v>
      </c>
      <c r="L39" s="45">
        <f>P39*-1</f>
        <v>0</v>
      </c>
      <c r="M39" s="90">
        <f>J39+K39-L39</f>
        <v>740</v>
      </c>
      <c r="O39" s="12">
        <f>L14</f>
        <v>-100</v>
      </c>
      <c r="P39" s="12">
        <f>L23</f>
        <v>0</v>
      </c>
    </row>
    <row r="40" spans="2:16" ht="12.75">
      <c r="B40" s="16" t="s">
        <v>110</v>
      </c>
      <c r="C40" s="16"/>
      <c r="D40" s="15">
        <v>300</v>
      </c>
      <c r="H40" s="13"/>
      <c r="I40" s="13" t="s">
        <v>22</v>
      </c>
      <c r="J40" s="45">
        <v>800</v>
      </c>
      <c r="K40" s="45">
        <f>O40*-1</f>
        <v>40</v>
      </c>
      <c r="L40" s="45">
        <f>P40*-1</f>
        <v>0</v>
      </c>
      <c r="M40" s="90">
        <f>J40+K40-L40</f>
        <v>840</v>
      </c>
      <c r="O40" s="12">
        <f>L15</f>
        <v>-40</v>
      </c>
      <c r="P40" s="12">
        <f>L24</f>
        <v>0</v>
      </c>
    </row>
    <row r="41" spans="2:16" ht="12.75">
      <c r="B41" s="16" t="s">
        <v>111</v>
      </c>
      <c r="C41" s="16"/>
      <c r="D41" s="15">
        <v>600</v>
      </c>
      <c r="H41" s="13"/>
      <c r="I41" s="5" t="s">
        <v>93</v>
      </c>
      <c r="J41" s="46">
        <v>1200</v>
      </c>
      <c r="K41" s="45">
        <f>O41*-1</f>
        <v>0</v>
      </c>
      <c r="L41" s="45">
        <f>P41*-1</f>
        <v>0</v>
      </c>
      <c r="M41" s="90">
        <f>J41+K41-L41</f>
        <v>1200</v>
      </c>
      <c r="N41" s="37"/>
      <c r="O41" s="12">
        <f>L16</f>
        <v>0</v>
      </c>
      <c r="P41" s="12">
        <f>L25</f>
        <v>0</v>
      </c>
    </row>
    <row r="42" spans="2:16" ht="12.75">
      <c r="B42" s="16" t="s">
        <v>112</v>
      </c>
      <c r="C42" s="16"/>
      <c r="D42" s="15">
        <v>600</v>
      </c>
      <c r="H42" s="13"/>
      <c r="I42" s="5" t="s">
        <v>94</v>
      </c>
      <c r="J42" s="47">
        <v>6775</v>
      </c>
      <c r="K42" s="93">
        <f>O42*-1</f>
        <v>205</v>
      </c>
      <c r="L42" s="93">
        <f>P42*-1</f>
        <v>0</v>
      </c>
      <c r="M42" s="92">
        <f>J42+K42-L42</f>
        <v>6980</v>
      </c>
      <c r="N42" s="37"/>
      <c r="O42" s="12">
        <f>L17</f>
        <v>-205</v>
      </c>
      <c r="P42" s="12">
        <f>L26</f>
        <v>0</v>
      </c>
    </row>
    <row r="43" spans="2:13" ht="12.75">
      <c r="B43" s="16" t="s">
        <v>113</v>
      </c>
      <c r="C43" s="16"/>
      <c r="D43" s="15">
        <v>450</v>
      </c>
      <c r="H43" s="13"/>
      <c r="I43" s="34" t="s">
        <v>25</v>
      </c>
      <c r="J43" s="48">
        <f>SUM(J38:J42)</f>
        <v>12325</v>
      </c>
      <c r="K43" s="48">
        <f>SUM(K38:K42)</f>
        <v>495</v>
      </c>
      <c r="L43" s="48">
        <f>SUM(L38:L42)</f>
        <v>0</v>
      </c>
      <c r="M43" s="91">
        <f>SUM(M38:M42)</f>
        <v>12820</v>
      </c>
    </row>
    <row r="44" spans="2:8" ht="12.75">
      <c r="B44" s="16" t="s">
        <v>73</v>
      </c>
      <c r="C44" s="16"/>
      <c r="D44" s="15">
        <v>600</v>
      </c>
      <c r="H44" s="13"/>
    </row>
    <row r="45" spans="3:9" ht="12.75">
      <c r="C45" s="16"/>
      <c r="D45" s="15"/>
      <c r="H45" s="13"/>
      <c r="I45" s="16" t="s">
        <v>53</v>
      </c>
    </row>
    <row r="46" spans="3:9" ht="12.75">
      <c r="C46" s="24" t="s">
        <v>104</v>
      </c>
      <c r="D46" s="25"/>
      <c r="E46" s="26">
        <f>SUM(D39:D45)</f>
        <v>3000</v>
      </c>
      <c r="H46" s="13"/>
      <c r="I46" s="49" t="s">
        <v>54</v>
      </c>
    </row>
    <row r="47" spans="2:13" ht="12.75">
      <c r="B47" s="16"/>
      <c r="C47" s="16"/>
      <c r="D47" s="15"/>
      <c r="H47" s="13"/>
      <c r="I47" s="49" t="s">
        <v>55</v>
      </c>
      <c r="J47" s="37"/>
      <c r="K47" s="37"/>
      <c r="L47" s="37"/>
      <c r="M47" s="37"/>
    </row>
    <row r="48" spans="2:9" ht="12.75">
      <c r="B48" s="11" t="s">
        <v>178</v>
      </c>
      <c r="C48" s="11"/>
      <c r="D48" s="12"/>
      <c r="H48" s="13"/>
      <c r="I48" s="49" t="s">
        <v>56</v>
      </c>
    </row>
    <row r="49" spans="2:11" ht="12.75">
      <c r="B49" s="3" t="s">
        <v>59</v>
      </c>
      <c r="C49" s="3"/>
      <c r="D49" s="12">
        <f>D111</f>
        <v>293</v>
      </c>
      <c r="H49" s="13"/>
      <c r="I49" s="49" t="s">
        <v>187</v>
      </c>
      <c r="J49" s="50"/>
      <c r="K49" s="50"/>
    </row>
    <row r="50" spans="2:9" ht="12.75">
      <c r="B50" s="3" t="s">
        <v>60</v>
      </c>
      <c r="C50" s="3"/>
      <c r="D50" s="12">
        <f>D164</f>
        <v>107.69999999999999</v>
      </c>
      <c r="H50" s="13"/>
      <c r="I50" s="49" t="s">
        <v>188</v>
      </c>
    </row>
    <row r="51" spans="2:8" ht="12.75">
      <c r="B51" s="16" t="s">
        <v>97</v>
      </c>
      <c r="C51" s="16"/>
      <c r="D51" s="12"/>
      <c r="H51" s="13"/>
    </row>
    <row r="52" spans="3:8" ht="12.75">
      <c r="C52" s="24" t="s">
        <v>19</v>
      </c>
      <c r="D52" s="25"/>
      <c r="E52" s="26">
        <f>D49+D50</f>
        <v>400.7</v>
      </c>
      <c r="H52" s="13"/>
    </row>
    <row r="53" spans="2:15" ht="12.75">
      <c r="B53" s="51"/>
      <c r="C53" s="51"/>
      <c r="D53" s="12"/>
      <c r="H53" s="34"/>
      <c r="I53" s="35"/>
      <c r="J53" s="35"/>
      <c r="K53" s="35"/>
      <c r="L53" s="35"/>
      <c r="M53" s="35"/>
      <c r="N53" s="35"/>
      <c r="O53" s="35"/>
    </row>
    <row r="54" spans="2:8" ht="12.75">
      <c r="B54" s="11" t="s">
        <v>179</v>
      </c>
      <c r="C54" s="11"/>
      <c r="D54" s="12"/>
      <c r="H54" s="44"/>
    </row>
    <row r="55" spans="2:8" ht="12.75">
      <c r="B55" s="3" t="s">
        <v>23</v>
      </c>
      <c r="C55" s="3"/>
      <c r="D55" s="15">
        <f>J85</f>
        <v>243</v>
      </c>
      <c r="H55" s="13"/>
    </row>
    <row r="56" spans="2:9" ht="15">
      <c r="B56" s="54" t="s">
        <v>85</v>
      </c>
      <c r="C56" s="54"/>
      <c r="D56" s="15">
        <f>J86</f>
        <v>120</v>
      </c>
      <c r="H56" s="13"/>
      <c r="I56" s="4" t="s">
        <v>77</v>
      </c>
    </row>
    <row r="57" spans="3:8" ht="12.75">
      <c r="C57" s="24" t="s">
        <v>24</v>
      </c>
      <c r="D57" s="25"/>
      <c r="E57" s="55">
        <f>SUM(D55:D56)</f>
        <v>363</v>
      </c>
      <c r="H57" s="13"/>
    </row>
    <row r="58" spans="2:11" ht="12.75">
      <c r="B58" s="56"/>
      <c r="C58" s="56"/>
      <c r="D58" s="28"/>
      <c r="H58" s="13"/>
      <c r="I58" s="52" t="s">
        <v>78</v>
      </c>
      <c r="J58" s="25"/>
      <c r="K58" s="53" t="s">
        <v>79</v>
      </c>
    </row>
    <row r="59" spans="2:14" ht="12.75">
      <c r="B59" s="57" t="s">
        <v>180</v>
      </c>
      <c r="C59" s="57"/>
      <c r="D59" s="12"/>
      <c r="H59" s="13"/>
      <c r="N59" s="37"/>
    </row>
    <row r="60" spans="2:8" ht="12.75">
      <c r="B60" s="54" t="s">
        <v>184</v>
      </c>
      <c r="C60" s="54"/>
      <c r="D60" s="12">
        <f>J105</f>
        <v>-200.95</v>
      </c>
      <c r="H60" s="13"/>
    </row>
    <row r="61" spans="2:15" ht="12.75">
      <c r="B61" s="54" t="s">
        <v>26</v>
      </c>
      <c r="C61" s="54"/>
      <c r="D61" s="12">
        <f>J108</f>
        <v>0</v>
      </c>
      <c r="H61" s="34"/>
      <c r="I61" s="35"/>
      <c r="J61" s="35"/>
      <c r="K61" s="35"/>
      <c r="L61" s="35"/>
      <c r="M61" s="35"/>
      <c r="O61" s="35"/>
    </row>
    <row r="62" spans="2:13" ht="12.75">
      <c r="B62" s="54" t="s">
        <v>27</v>
      </c>
      <c r="C62" s="54"/>
      <c r="D62" s="15">
        <f>J112</f>
        <v>0</v>
      </c>
      <c r="H62" s="13"/>
      <c r="M62" s="37"/>
    </row>
    <row r="63" spans="2:9" ht="15">
      <c r="B63" s="16" t="s">
        <v>98</v>
      </c>
      <c r="C63" s="16"/>
      <c r="D63" s="15"/>
      <c r="H63" s="13"/>
      <c r="I63" s="4" t="s">
        <v>29</v>
      </c>
    </row>
    <row r="64" spans="3:8" ht="12.75">
      <c r="C64" s="24" t="s">
        <v>28</v>
      </c>
      <c r="D64" s="25"/>
      <c r="E64" s="26">
        <f>SUM(D60:D62)</f>
        <v>-200.95</v>
      </c>
      <c r="H64" s="13"/>
    </row>
    <row r="65" spans="8:10" ht="12.75">
      <c r="H65" s="13"/>
      <c r="I65" s="3" t="s">
        <v>30</v>
      </c>
      <c r="J65" s="37"/>
    </row>
    <row r="66" spans="2:11" ht="12.75">
      <c r="B66" s="11" t="s">
        <v>181</v>
      </c>
      <c r="C66" s="11"/>
      <c r="D66" s="12"/>
      <c r="H66" s="13"/>
      <c r="I66" s="58" t="s">
        <v>31</v>
      </c>
      <c r="J66" s="25"/>
      <c r="K66" s="59">
        <v>0</v>
      </c>
    </row>
    <row r="67" spans="2:11" ht="12.75">
      <c r="B67" s="51" t="s">
        <v>98</v>
      </c>
      <c r="C67" s="51"/>
      <c r="D67" s="12"/>
      <c r="H67" s="13"/>
      <c r="I67" s="40" t="s">
        <v>32</v>
      </c>
      <c r="K67" s="60">
        <f>SUM(K65:K66)</f>
        <v>0</v>
      </c>
    </row>
    <row r="68" spans="3:8" ht="12.75">
      <c r="C68" s="24" t="s">
        <v>66</v>
      </c>
      <c r="D68" s="25"/>
      <c r="E68" s="26">
        <f>J119</f>
        <v>57.3</v>
      </c>
      <c r="H68" s="13"/>
    </row>
    <row r="69" spans="2:10" ht="12.75">
      <c r="B69" s="27"/>
      <c r="C69" s="27"/>
      <c r="E69" s="28"/>
      <c r="F69" s="38"/>
      <c r="H69" s="13"/>
      <c r="I69" s="3" t="s">
        <v>33</v>
      </c>
      <c r="J69" s="37"/>
    </row>
    <row r="70" spans="2:11" ht="12.75">
      <c r="B70" s="11" t="s">
        <v>182</v>
      </c>
      <c r="C70" s="11"/>
      <c r="D70" s="12"/>
      <c r="H70" s="13"/>
      <c r="I70" s="58" t="s">
        <v>189</v>
      </c>
      <c r="J70" s="25"/>
      <c r="K70" s="59">
        <v>0</v>
      </c>
    </row>
    <row r="71" spans="2:11" ht="12.75">
      <c r="B71" s="51" t="s">
        <v>98</v>
      </c>
      <c r="C71" s="51"/>
      <c r="D71" s="12"/>
      <c r="F71" s="28"/>
      <c r="H71" s="13"/>
      <c r="I71" s="40" t="s">
        <v>32</v>
      </c>
      <c r="J71" s="37"/>
      <c r="K71" s="60">
        <f>SUM(K70)</f>
        <v>0</v>
      </c>
    </row>
    <row r="72" spans="3:8" ht="12.75">
      <c r="C72" s="24" t="s">
        <v>67</v>
      </c>
      <c r="D72" s="25"/>
      <c r="E72" s="26">
        <f>J125</f>
        <v>54</v>
      </c>
      <c r="F72" s="28"/>
      <c r="H72" s="13"/>
    </row>
    <row r="73" spans="2:15" ht="12.75">
      <c r="B73" s="51"/>
      <c r="C73" s="51"/>
      <c r="D73" s="12"/>
      <c r="H73" s="34"/>
      <c r="I73" s="35"/>
      <c r="J73" s="35"/>
      <c r="K73" s="35"/>
      <c r="L73" s="35"/>
      <c r="M73" s="35"/>
      <c r="O73" s="35"/>
    </row>
    <row r="74" spans="2:8" ht="12.75">
      <c r="B74" s="11" t="s">
        <v>183</v>
      </c>
      <c r="C74" s="11"/>
      <c r="H74" s="13"/>
    </row>
    <row r="75" spans="2:8" ht="12.75">
      <c r="B75" s="51" t="s">
        <v>98</v>
      </c>
      <c r="C75" s="51"/>
      <c r="G75" s="61"/>
      <c r="H75" s="13"/>
    </row>
    <row r="76" spans="3:8" ht="12.75">
      <c r="C76" s="24" t="s">
        <v>34</v>
      </c>
      <c r="D76" s="25"/>
      <c r="E76" s="26">
        <f>J137</f>
        <v>96.3</v>
      </c>
      <c r="G76" s="61"/>
      <c r="H76" s="13"/>
    </row>
    <row r="77" ht="12.75">
      <c r="H77" s="13"/>
    </row>
    <row r="78" ht="12.75">
      <c r="H78" s="13"/>
    </row>
    <row r="79" spans="2:8" ht="12.75">
      <c r="B79" s="32" t="s">
        <v>62</v>
      </c>
      <c r="C79" s="32"/>
      <c r="D79" s="25"/>
      <c r="E79" s="26"/>
      <c r="F79" s="33">
        <f>E46+E52+E57+E64+E68+E72+E76</f>
        <v>3770.3500000000004</v>
      </c>
      <c r="H79" s="13"/>
    </row>
    <row r="80" spans="2:8" ht="12.75">
      <c r="B80" s="27"/>
      <c r="C80" s="27"/>
      <c r="E80" s="1"/>
      <c r="H80" s="13"/>
    </row>
    <row r="81" spans="2:8" ht="15">
      <c r="B81" s="6" t="s">
        <v>68</v>
      </c>
      <c r="C81" s="6"/>
      <c r="F81" s="62">
        <f>F34-F79</f>
        <v>2500.6499999999996</v>
      </c>
      <c r="H81" s="13"/>
    </row>
    <row r="82" spans="2:10" ht="15">
      <c r="B82" s="4" t="s">
        <v>96</v>
      </c>
      <c r="C82" s="4"/>
      <c r="G82" s="37"/>
      <c r="H82" s="63"/>
      <c r="I82" s="3"/>
      <c r="J82" s="3"/>
    </row>
    <row r="83" spans="8:10" ht="15">
      <c r="H83" s="63"/>
      <c r="I83" s="3"/>
      <c r="J83" s="3"/>
    </row>
    <row r="84" spans="1:6" ht="12.75">
      <c r="A84" s="40" t="s">
        <v>82</v>
      </c>
      <c r="F84" s="40" t="s">
        <v>5</v>
      </c>
    </row>
    <row r="85" spans="1:10" ht="12.75">
      <c r="A85" s="3" t="s">
        <v>87</v>
      </c>
      <c r="D85" s="3"/>
      <c r="F85" s="88" t="s">
        <v>121</v>
      </c>
      <c r="G85" s="88" t="s">
        <v>143</v>
      </c>
      <c r="H85" s="3"/>
      <c r="J85" s="15">
        <v>243</v>
      </c>
    </row>
    <row r="86" spans="2:10" ht="12.75">
      <c r="B86" s="2" t="s">
        <v>106</v>
      </c>
      <c r="C86" s="2" t="s">
        <v>146</v>
      </c>
      <c r="D86" s="15">
        <v>20</v>
      </c>
      <c r="F86" s="88" t="s">
        <v>140</v>
      </c>
      <c r="G86" s="88" t="s">
        <v>163</v>
      </c>
      <c r="H86" s="3"/>
      <c r="J86" s="15">
        <v>120</v>
      </c>
    </row>
    <row r="87" spans="2:10" ht="12.75">
      <c r="B87" s="88" t="s">
        <v>123</v>
      </c>
      <c r="C87" s="3" t="s">
        <v>146</v>
      </c>
      <c r="D87" s="15">
        <v>20</v>
      </c>
      <c r="F87" s="3"/>
      <c r="G87" s="32" t="s">
        <v>76</v>
      </c>
      <c r="H87" s="32"/>
      <c r="I87" s="25"/>
      <c r="J87" s="33">
        <f>SUM(J85)</f>
        <v>243</v>
      </c>
    </row>
    <row r="88" spans="2:6" ht="12.75">
      <c r="B88" s="88" t="s">
        <v>124</v>
      </c>
      <c r="C88" s="3" t="s">
        <v>146</v>
      </c>
      <c r="D88" s="15">
        <v>51</v>
      </c>
      <c r="F88" s="3"/>
    </row>
    <row r="89" spans="2:4" ht="12.75">
      <c r="B89" s="88" t="s">
        <v>125</v>
      </c>
      <c r="C89" s="3" t="s">
        <v>146</v>
      </c>
      <c r="D89" s="15">
        <v>20</v>
      </c>
    </row>
    <row r="90" spans="2:8" ht="12.75">
      <c r="B90" s="88" t="s">
        <v>129</v>
      </c>
      <c r="C90" s="3" t="s">
        <v>146</v>
      </c>
      <c r="D90" s="15">
        <v>10</v>
      </c>
      <c r="F90" s="40" t="s">
        <v>6</v>
      </c>
      <c r="H90" s="12"/>
    </row>
    <row r="91" spans="2:8" ht="12.75">
      <c r="B91" s="88" t="s">
        <v>130</v>
      </c>
      <c r="C91" s="3" t="s">
        <v>146</v>
      </c>
      <c r="D91" s="15">
        <v>20</v>
      </c>
      <c r="F91" s="2" t="s">
        <v>35</v>
      </c>
      <c r="H91" s="12"/>
    </row>
    <row r="92" spans="2:10" ht="12.75">
      <c r="B92" s="88" t="s">
        <v>130</v>
      </c>
      <c r="C92" s="3" t="s">
        <v>146</v>
      </c>
      <c r="D92" s="12">
        <v>20</v>
      </c>
      <c r="F92" s="2" t="s">
        <v>106</v>
      </c>
      <c r="G92" s="2" t="s">
        <v>148</v>
      </c>
      <c r="J92" s="12">
        <v>6</v>
      </c>
    </row>
    <row r="93" spans="2:7" ht="12.75">
      <c r="B93" s="88" t="s">
        <v>134</v>
      </c>
      <c r="C93" s="3" t="s">
        <v>146</v>
      </c>
      <c r="D93" s="12">
        <v>10</v>
      </c>
      <c r="F93" s="2" t="s">
        <v>125</v>
      </c>
      <c r="G93" s="2" t="s">
        <v>151</v>
      </c>
    </row>
    <row r="94" spans="2:8" ht="12.75">
      <c r="B94" s="88" t="s">
        <v>134</v>
      </c>
      <c r="C94" s="3" t="s">
        <v>146</v>
      </c>
      <c r="D94" s="12">
        <v>20</v>
      </c>
      <c r="G94" s="2" t="s">
        <v>149</v>
      </c>
      <c r="H94" s="2">
        <v>4.25</v>
      </c>
    </row>
    <row r="95" spans="2:8" ht="12.75">
      <c r="B95" s="88" t="s">
        <v>139</v>
      </c>
      <c r="C95" s="3" t="s">
        <v>146</v>
      </c>
      <c r="D95" s="12">
        <v>57</v>
      </c>
      <c r="G95" s="2" t="s">
        <v>150</v>
      </c>
      <c r="H95" s="12">
        <v>4.2</v>
      </c>
    </row>
    <row r="96" spans="2:9" ht="12.75">
      <c r="B96" s="88" t="s">
        <v>140</v>
      </c>
      <c r="C96" s="3" t="s">
        <v>146</v>
      </c>
      <c r="D96" s="12">
        <v>20</v>
      </c>
      <c r="G96" s="2" t="s">
        <v>152</v>
      </c>
      <c r="H96" s="12">
        <v>5</v>
      </c>
      <c r="I96" s="12">
        <f>H94+H95+H96</f>
        <v>13.45</v>
      </c>
    </row>
    <row r="97" spans="1:10" ht="12.75">
      <c r="A97" s="3"/>
      <c r="B97" s="64" t="s">
        <v>36</v>
      </c>
      <c r="C97" s="64"/>
      <c r="D97" s="26">
        <f>SUM(D86:D96)</f>
        <v>268</v>
      </c>
      <c r="G97" s="2" t="s">
        <v>185</v>
      </c>
      <c r="I97" s="12">
        <v>-50</v>
      </c>
      <c r="J97" s="12">
        <f>I96+I97</f>
        <v>-36.55</v>
      </c>
    </row>
    <row r="98" spans="1:4" ht="12.75">
      <c r="A98" s="3" t="s">
        <v>72</v>
      </c>
      <c r="D98" s="3"/>
    </row>
    <row r="99" spans="2:7" ht="12.75">
      <c r="B99" s="3" t="s">
        <v>106</v>
      </c>
      <c r="C99" s="3" t="s">
        <v>146</v>
      </c>
      <c r="D99" s="15">
        <v>20</v>
      </c>
      <c r="F99" s="2" t="s">
        <v>140</v>
      </c>
      <c r="G99" s="2" t="s">
        <v>151</v>
      </c>
    </row>
    <row r="100" spans="1:8" ht="12.75">
      <c r="A100" s="3"/>
      <c r="B100" s="64" t="s">
        <v>36</v>
      </c>
      <c r="C100" s="64"/>
      <c r="D100" s="26">
        <f>SUM(D99:D99)</f>
        <v>20</v>
      </c>
      <c r="G100" s="2" t="s">
        <v>153</v>
      </c>
      <c r="H100" s="12">
        <v>4</v>
      </c>
    </row>
    <row r="101" spans="1:8" ht="12.75">
      <c r="A101" s="2" t="s">
        <v>40</v>
      </c>
      <c r="B101" s="65"/>
      <c r="C101" s="65"/>
      <c r="G101" s="2" t="s">
        <v>154</v>
      </c>
      <c r="H101" s="12">
        <v>17.6</v>
      </c>
    </row>
    <row r="102" spans="2:10" ht="12.75">
      <c r="B102" s="88" t="s">
        <v>135</v>
      </c>
      <c r="C102" s="2" t="s">
        <v>147</v>
      </c>
      <c r="D102" s="12">
        <v>5</v>
      </c>
      <c r="G102" s="2" t="s">
        <v>155</v>
      </c>
      <c r="H102" s="12">
        <v>4</v>
      </c>
      <c r="J102" s="12">
        <f>SUM(H100:H102)</f>
        <v>25.6</v>
      </c>
    </row>
    <row r="103" spans="2:4" ht="12.75">
      <c r="B103" s="64" t="s">
        <v>36</v>
      </c>
      <c r="C103" s="64"/>
      <c r="D103" s="55">
        <f>SUM(D102:D102)</f>
        <v>5</v>
      </c>
    </row>
    <row r="104" spans="1:10" ht="12.75">
      <c r="A104" s="2" t="s">
        <v>41</v>
      </c>
      <c r="F104" s="2" t="s">
        <v>140</v>
      </c>
      <c r="G104" s="2" t="s">
        <v>164</v>
      </c>
      <c r="J104" s="2">
        <v>-196</v>
      </c>
    </row>
    <row r="105" spans="4:10" ht="12.75">
      <c r="D105" s="12"/>
      <c r="H105" s="64" t="s">
        <v>36</v>
      </c>
      <c r="I105" s="25"/>
      <c r="J105" s="55">
        <f>J92+J97+J102+J104</f>
        <v>-200.95</v>
      </c>
    </row>
    <row r="106" spans="2:10" ht="12.75">
      <c r="B106" s="64" t="s">
        <v>36</v>
      </c>
      <c r="C106" s="64"/>
      <c r="D106" s="55">
        <f>SUM(D105:D105)</f>
        <v>0</v>
      </c>
      <c r="F106" s="2" t="s">
        <v>37</v>
      </c>
      <c r="J106" s="12"/>
    </row>
    <row r="107" spans="1:10" ht="12.75">
      <c r="A107" s="2" t="s">
        <v>42</v>
      </c>
      <c r="J107" s="12">
        <v>0</v>
      </c>
    </row>
    <row r="108" spans="4:10" ht="12.75">
      <c r="D108" s="12">
        <v>0</v>
      </c>
      <c r="H108" s="64" t="s">
        <v>36</v>
      </c>
      <c r="I108" s="25"/>
      <c r="J108" s="55">
        <v>0</v>
      </c>
    </row>
    <row r="109" spans="2:6" ht="12.75">
      <c r="B109" s="64" t="s">
        <v>36</v>
      </c>
      <c r="C109" s="64"/>
      <c r="D109" s="55">
        <f>SUM(D108)</f>
        <v>0</v>
      </c>
      <c r="F109" s="2" t="s">
        <v>38</v>
      </c>
    </row>
    <row r="110" spans="4:10" ht="12.75">
      <c r="D110" s="12"/>
      <c r="F110" s="3"/>
      <c r="G110" s="3"/>
      <c r="J110" s="15"/>
    </row>
    <row r="111" spans="2:10" ht="12.75">
      <c r="B111" s="32" t="s">
        <v>83</v>
      </c>
      <c r="C111" s="32"/>
      <c r="D111" s="33">
        <f>D97+D100+D103+D106+D109</f>
        <v>293</v>
      </c>
      <c r="F111" s="3"/>
      <c r="G111" s="3"/>
      <c r="J111" s="15"/>
    </row>
    <row r="112" spans="8:10" ht="12.75">
      <c r="H112" s="64" t="s">
        <v>36</v>
      </c>
      <c r="I112" s="25"/>
      <c r="J112" s="55">
        <f>SUM(J110:J111)</f>
        <v>0</v>
      </c>
    </row>
    <row r="113" spans="1:10" ht="12.75">
      <c r="A113" s="40" t="s">
        <v>84</v>
      </c>
      <c r="G113" s="65"/>
      <c r="J113" s="28"/>
    </row>
    <row r="114" spans="2:10" ht="12.75">
      <c r="B114" s="3" t="s">
        <v>99</v>
      </c>
      <c r="C114" s="2" t="s">
        <v>117</v>
      </c>
      <c r="D114" s="12">
        <v>2.4</v>
      </c>
      <c r="G114" s="66" t="s">
        <v>39</v>
      </c>
      <c r="H114" s="25"/>
      <c r="I114" s="25"/>
      <c r="J114" s="33">
        <f>J105+J108+J112</f>
        <v>-200.95</v>
      </c>
    </row>
    <row r="115" spans="2:4" ht="12.75">
      <c r="B115" s="3" t="s">
        <v>102</v>
      </c>
      <c r="C115" s="2" t="s">
        <v>118</v>
      </c>
      <c r="D115" s="12">
        <v>2.5</v>
      </c>
    </row>
    <row r="116" spans="2:6" ht="12.75">
      <c r="B116" s="3" t="s">
        <v>102</v>
      </c>
      <c r="C116" s="2" t="s">
        <v>117</v>
      </c>
      <c r="D116" s="12">
        <v>2.5</v>
      </c>
      <c r="F116" s="40" t="s">
        <v>63</v>
      </c>
    </row>
    <row r="117" spans="2:10" ht="12.75">
      <c r="B117" s="3" t="s">
        <v>103</v>
      </c>
      <c r="C117" s="2" t="s">
        <v>118</v>
      </c>
      <c r="D117" s="12">
        <v>2.5</v>
      </c>
      <c r="F117" s="3" t="s">
        <v>144</v>
      </c>
      <c r="G117" s="3" t="s">
        <v>145</v>
      </c>
      <c r="J117" s="15">
        <v>57.3</v>
      </c>
    </row>
    <row r="118" spans="2:4" ht="12.75">
      <c r="B118" s="3" t="s">
        <v>103</v>
      </c>
      <c r="C118" s="2" t="s">
        <v>117</v>
      </c>
      <c r="D118" s="12">
        <v>2.5</v>
      </c>
    </row>
    <row r="119" spans="2:10" ht="12.75">
      <c r="B119" s="3" t="s">
        <v>119</v>
      </c>
      <c r="C119" s="2" t="s">
        <v>118</v>
      </c>
      <c r="D119" s="12">
        <v>2.5</v>
      </c>
      <c r="G119" s="66" t="s">
        <v>69</v>
      </c>
      <c r="H119" s="25"/>
      <c r="I119" s="25"/>
      <c r="J119" s="33">
        <f>SUM(J117:J118)</f>
        <v>57.3</v>
      </c>
    </row>
    <row r="120" spans="2:4" ht="12.75">
      <c r="B120" s="3" t="s">
        <v>106</v>
      </c>
      <c r="C120" s="2" t="s">
        <v>120</v>
      </c>
      <c r="D120" s="12">
        <v>1.05</v>
      </c>
    </row>
    <row r="121" spans="2:6" ht="12.75">
      <c r="B121" s="3" t="s">
        <v>106</v>
      </c>
      <c r="C121" s="2" t="s">
        <v>117</v>
      </c>
      <c r="D121" s="12">
        <v>2.5</v>
      </c>
      <c r="F121" s="11" t="s">
        <v>64</v>
      </c>
    </row>
    <row r="122" spans="2:10" ht="12.75">
      <c r="B122" s="3" t="s">
        <v>106</v>
      </c>
      <c r="C122" s="2" t="s">
        <v>118</v>
      </c>
      <c r="D122" s="12">
        <v>2.5</v>
      </c>
      <c r="F122" s="2" t="s">
        <v>130</v>
      </c>
      <c r="G122" s="2" t="s">
        <v>186</v>
      </c>
      <c r="J122" s="12">
        <v>54</v>
      </c>
    </row>
    <row r="123" spans="2:10" ht="12.75">
      <c r="B123" s="3" t="s">
        <v>106</v>
      </c>
      <c r="C123" s="2" t="s">
        <v>117</v>
      </c>
      <c r="D123" s="12">
        <v>2.5</v>
      </c>
      <c r="J123" s="12"/>
    </row>
    <row r="124" spans="2:10" ht="12.75">
      <c r="B124" s="3" t="s">
        <v>106</v>
      </c>
      <c r="C124" s="2" t="s">
        <v>118</v>
      </c>
      <c r="D124" s="12">
        <v>2.5</v>
      </c>
      <c r="F124" s="3"/>
      <c r="G124" s="3"/>
      <c r="J124" s="12"/>
    </row>
    <row r="125" spans="2:10" ht="12.75">
      <c r="B125" s="3" t="s">
        <v>121</v>
      </c>
      <c r="C125" s="2" t="s">
        <v>122</v>
      </c>
      <c r="D125" s="12">
        <v>1.05</v>
      </c>
      <c r="G125" s="66" t="s">
        <v>86</v>
      </c>
      <c r="H125" s="25"/>
      <c r="I125" s="25"/>
      <c r="J125" s="33">
        <f>SUM(J122:J124)</f>
        <v>54</v>
      </c>
    </row>
    <row r="126" spans="2:4" ht="12.75">
      <c r="B126" s="3" t="s">
        <v>121</v>
      </c>
      <c r="C126" s="2" t="s">
        <v>118</v>
      </c>
      <c r="D126" s="12">
        <v>2.5</v>
      </c>
    </row>
    <row r="127" spans="2:6" ht="12.75">
      <c r="B127" s="3" t="s">
        <v>123</v>
      </c>
      <c r="C127" s="2" t="s">
        <v>120</v>
      </c>
      <c r="D127" s="12">
        <v>1.05</v>
      </c>
      <c r="F127" s="40" t="s">
        <v>65</v>
      </c>
    </row>
    <row r="128" spans="2:10" ht="12.75">
      <c r="B128" s="3" t="s">
        <v>123</v>
      </c>
      <c r="C128" s="2" t="s">
        <v>122</v>
      </c>
      <c r="D128" s="12">
        <v>1.05</v>
      </c>
      <c r="F128" s="2" t="s">
        <v>160</v>
      </c>
      <c r="G128" s="2" t="s">
        <v>88</v>
      </c>
      <c r="J128" s="2">
        <v>0.96</v>
      </c>
    </row>
    <row r="129" spans="2:10" ht="12.75">
      <c r="B129" s="3" t="s">
        <v>124</v>
      </c>
      <c r="C129" s="2" t="s">
        <v>120</v>
      </c>
      <c r="D129" s="12">
        <v>1.05</v>
      </c>
      <c r="F129" s="2" t="s">
        <v>119</v>
      </c>
      <c r="G129" s="2" t="s">
        <v>162</v>
      </c>
      <c r="J129" s="2">
        <v>5.34</v>
      </c>
    </row>
    <row r="130" spans="2:10" ht="12.75">
      <c r="B130" s="3" t="s">
        <v>124</v>
      </c>
      <c r="C130" s="2" t="s">
        <v>118</v>
      </c>
      <c r="D130" s="12">
        <v>2.5</v>
      </c>
      <c r="F130" s="2" t="s">
        <v>157</v>
      </c>
      <c r="G130" s="2" t="s">
        <v>88</v>
      </c>
      <c r="J130" s="12">
        <v>4.6</v>
      </c>
    </row>
    <row r="131" spans="2:10" ht="12.75">
      <c r="B131" s="3" t="s">
        <v>125</v>
      </c>
      <c r="C131" s="2" t="s">
        <v>126</v>
      </c>
      <c r="D131" s="12">
        <v>2.15</v>
      </c>
      <c r="F131" s="2" t="s">
        <v>125</v>
      </c>
      <c r="G131" s="2" t="s">
        <v>159</v>
      </c>
      <c r="J131" s="12">
        <v>19.2</v>
      </c>
    </row>
    <row r="132" spans="2:10" ht="12.75">
      <c r="B132" s="3" t="s">
        <v>125</v>
      </c>
      <c r="C132" s="2" t="s">
        <v>127</v>
      </c>
      <c r="D132" s="12">
        <v>2.15</v>
      </c>
      <c r="F132" s="2" t="s">
        <v>128</v>
      </c>
      <c r="G132" s="2" t="s">
        <v>156</v>
      </c>
      <c r="J132" s="12">
        <v>10.45</v>
      </c>
    </row>
    <row r="133" spans="2:10" ht="12.75">
      <c r="B133" s="3" t="s">
        <v>125</v>
      </c>
      <c r="C133" s="2" t="s">
        <v>117</v>
      </c>
      <c r="D133" s="12">
        <v>2.5</v>
      </c>
      <c r="F133" s="2" t="s">
        <v>129</v>
      </c>
      <c r="G133" s="2" t="s">
        <v>158</v>
      </c>
      <c r="J133" s="12">
        <v>3.66</v>
      </c>
    </row>
    <row r="134" spans="2:10" ht="12.75">
      <c r="B134" s="3" t="s">
        <v>125</v>
      </c>
      <c r="C134" s="2" t="s">
        <v>117</v>
      </c>
      <c r="D134" s="12">
        <v>2.5</v>
      </c>
      <c r="F134" s="2" t="s">
        <v>129</v>
      </c>
      <c r="G134" s="2" t="s">
        <v>161</v>
      </c>
      <c r="J134" s="12">
        <v>13.95</v>
      </c>
    </row>
    <row r="135" spans="2:10" ht="12.75">
      <c r="B135" s="3" t="s">
        <v>125</v>
      </c>
      <c r="C135" s="2" t="s">
        <v>118</v>
      </c>
      <c r="D135" s="12">
        <v>2.5</v>
      </c>
      <c r="F135" s="2" t="s">
        <v>131</v>
      </c>
      <c r="G135" s="2" t="s">
        <v>88</v>
      </c>
      <c r="J135" s="12">
        <v>5</v>
      </c>
    </row>
    <row r="136" spans="2:10" ht="12.75">
      <c r="B136" s="3" t="s">
        <v>128</v>
      </c>
      <c r="C136" s="2" t="s">
        <v>118</v>
      </c>
      <c r="D136" s="12">
        <v>2.5</v>
      </c>
      <c r="F136" s="3" t="s">
        <v>140</v>
      </c>
      <c r="G136" s="2" t="s">
        <v>159</v>
      </c>
      <c r="J136" s="2">
        <v>33.14</v>
      </c>
    </row>
    <row r="137" spans="2:10" ht="12.75">
      <c r="B137" s="3" t="s">
        <v>128</v>
      </c>
      <c r="C137" s="2" t="s">
        <v>118</v>
      </c>
      <c r="D137" s="12">
        <v>2.5</v>
      </c>
      <c r="G137" s="66" t="s">
        <v>74</v>
      </c>
      <c r="H137" s="25"/>
      <c r="I137" s="25"/>
      <c r="J137" s="33">
        <f>SUM(J128:J136)</f>
        <v>96.3</v>
      </c>
    </row>
    <row r="138" spans="2:4" ht="12.75">
      <c r="B138" s="3" t="s">
        <v>128</v>
      </c>
      <c r="C138" s="2" t="s">
        <v>118</v>
      </c>
      <c r="D138" s="12">
        <v>2.5</v>
      </c>
    </row>
    <row r="139" spans="2:4" ht="12.75">
      <c r="B139" s="3" t="s">
        <v>128</v>
      </c>
      <c r="C139" s="2" t="s">
        <v>120</v>
      </c>
      <c r="D139" s="12">
        <v>1.05</v>
      </c>
    </row>
    <row r="140" spans="2:6" ht="12.75">
      <c r="B140" s="3" t="s">
        <v>129</v>
      </c>
      <c r="C140" s="2" t="s">
        <v>122</v>
      </c>
      <c r="D140" s="12">
        <v>1.05</v>
      </c>
      <c r="F140" s="3" t="s">
        <v>89</v>
      </c>
    </row>
    <row r="141" spans="2:6" ht="12.75">
      <c r="B141" s="3" t="s">
        <v>129</v>
      </c>
      <c r="C141" s="2" t="s">
        <v>120</v>
      </c>
      <c r="D141" s="12">
        <v>1.05</v>
      </c>
      <c r="F141" s="3" t="s">
        <v>90</v>
      </c>
    </row>
    <row r="142" spans="2:4" ht="12.75">
      <c r="B142" s="3" t="s">
        <v>129</v>
      </c>
      <c r="C142" s="2" t="s">
        <v>117</v>
      </c>
      <c r="D142" s="12">
        <v>2.5</v>
      </c>
    </row>
    <row r="143" spans="2:4" ht="12.75">
      <c r="B143" s="3" t="s">
        <v>130</v>
      </c>
      <c r="C143" s="2" t="s">
        <v>122</v>
      </c>
      <c r="D143" s="12">
        <v>1.05</v>
      </c>
    </row>
    <row r="144" spans="2:4" ht="12.75">
      <c r="B144" s="3" t="s">
        <v>130</v>
      </c>
      <c r="C144" s="2" t="s">
        <v>122</v>
      </c>
      <c r="D144" s="12">
        <v>1.05</v>
      </c>
    </row>
    <row r="145" spans="2:4" ht="12.75">
      <c r="B145" s="3" t="s">
        <v>131</v>
      </c>
      <c r="C145" s="2" t="s">
        <v>132</v>
      </c>
      <c r="D145" s="12">
        <v>2.95</v>
      </c>
    </row>
    <row r="146" spans="2:6" ht="12.75">
      <c r="B146" s="3" t="s">
        <v>131</v>
      </c>
      <c r="C146" s="2" t="s">
        <v>117</v>
      </c>
      <c r="D146" s="12">
        <v>2.5</v>
      </c>
      <c r="F146" s="3"/>
    </row>
    <row r="147" spans="2:6" ht="12.75">
      <c r="B147" s="3" t="s">
        <v>131</v>
      </c>
      <c r="C147" s="2" t="s">
        <v>133</v>
      </c>
      <c r="D147" s="12">
        <v>2.95</v>
      </c>
      <c r="F147" s="3"/>
    </row>
    <row r="148" spans="2:6" ht="12.75">
      <c r="B148" s="3" t="s">
        <v>134</v>
      </c>
      <c r="C148" s="2" t="s">
        <v>117</v>
      </c>
      <c r="D148" s="12">
        <v>2.5</v>
      </c>
      <c r="F148" s="3"/>
    </row>
    <row r="149" spans="2:6" ht="12.75">
      <c r="B149" s="3" t="s">
        <v>135</v>
      </c>
      <c r="C149" s="2" t="s">
        <v>118</v>
      </c>
      <c r="D149" s="12">
        <v>2.5</v>
      </c>
      <c r="F149" s="3"/>
    </row>
    <row r="150" spans="2:6" ht="12.75">
      <c r="B150" s="3" t="s">
        <v>135</v>
      </c>
      <c r="C150" s="2" t="s">
        <v>117</v>
      </c>
      <c r="D150" s="12">
        <v>2.5</v>
      </c>
      <c r="F150" s="3"/>
    </row>
    <row r="151" spans="2:4" ht="12.75">
      <c r="B151" s="3" t="s">
        <v>136</v>
      </c>
      <c r="C151" s="2" t="s">
        <v>117</v>
      </c>
      <c r="D151" s="12">
        <v>2.5</v>
      </c>
    </row>
    <row r="152" spans="2:4" ht="12.75">
      <c r="B152" s="3" t="s">
        <v>136</v>
      </c>
      <c r="C152" s="2" t="s">
        <v>118</v>
      </c>
      <c r="D152" s="12">
        <v>2.5</v>
      </c>
    </row>
    <row r="153" spans="2:4" ht="12.75">
      <c r="B153" s="3" t="s">
        <v>136</v>
      </c>
      <c r="C153" s="2" t="s">
        <v>118</v>
      </c>
      <c r="D153" s="12">
        <v>2.5</v>
      </c>
    </row>
    <row r="154" spans="2:4" ht="12.75">
      <c r="B154" s="3" t="s">
        <v>137</v>
      </c>
      <c r="C154" s="2" t="s">
        <v>118</v>
      </c>
      <c r="D154" s="12">
        <v>2.5</v>
      </c>
    </row>
    <row r="155" spans="2:4" ht="12.75">
      <c r="B155" s="3" t="s">
        <v>137</v>
      </c>
      <c r="C155" s="2" t="s">
        <v>120</v>
      </c>
      <c r="D155" s="12">
        <v>1.05</v>
      </c>
    </row>
    <row r="156" spans="2:6" ht="12.75">
      <c r="B156" s="3" t="s">
        <v>137</v>
      </c>
      <c r="C156" s="2" t="s">
        <v>118</v>
      </c>
      <c r="D156" s="12">
        <v>2.5</v>
      </c>
      <c r="F156" s="3"/>
    </row>
    <row r="157" spans="2:6" ht="12.75">
      <c r="B157" s="3" t="s">
        <v>137</v>
      </c>
      <c r="C157" s="2" t="s">
        <v>117</v>
      </c>
      <c r="D157" s="12">
        <v>2.5</v>
      </c>
      <c r="F157" s="3"/>
    </row>
    <row r="158" spans="2:6" ht="12.75">
      <c r="B158" s="3" t="s">
        <v>138</v>
      </c>
      <c r="C158" s="2" t="s">
        <v>117</v>
      </c>
      <c r="D158" s="12">
        <v>2.5</v>
      </c>
      <c r="F158" s="3"/>
    </row>
    <row r="159" spans="2:6" ht="12.75">
      <c r="B159" s="3" t="s">
        <v>139</v>
      </c>
      <c r="C159" s="2" t="s">
        <v>118</v>
      </c>
      <c r="D159" s="12">
        <v>2.5</v>
      </c>
      <c r="F159" s="3"/>
    </row>
    <row r="160" spans="2:6" ht="12.75">
      <c r="B160" s="3" t="s">
        <v>139</v>
      </c>
      <c r="C160" s="2" t="s">
        <v>117</v>
      </c>
      <c r="D160" s="12">
        <v>2.5</v>
      </c>
      <c r="F160" s="3"/>
    </row>
    <row r="161" spans="2:6" ht="12.75">
      <c r="B161" s="3" t="s">
        <v>140</v>
      </c>
      <c r="C161" s="2" t="s">
        <v>141</v>
      </c>
      <c r="D161" s="12">
        <v>1.05</v>
      </c>
      <c r="F161" s="3"/>
    </row>
    <row r="162" spans="2:6" ht="12.75">
      <c r="B162" s="3" t="s">
        <v>140</v>
      </c>
      <c r="C162" s="2" t="s">
        <v>117</v>
      </c>
      <c r="D162" s="12">
        <v>2.5</v>
      </c>
      <c r="F162" s="3"/>
    </row>
    <row r="163" spans="2:6" ht="12.75">
      <c r="B163" s="3" t="s">
        <v>142</v>
      </c>
      <c r="C163" s="2" t="s">
        <v>117</v>
      </c>
      <c r="D163" s="12">
        <v>2.5</v>
      </c>
      <c r="F163" s="3"/>
    </row>
    <row r="164" spans="2:6" ht="12.75">
      <c r="B164" s="32" t="s">
        <v>75</v>
      </c>
      <c r="C164" s="32"/>
      <c r="D164" s="33">
        <f>SUM(D114:D163)</f>
        <v>107.69999999999999</v>
      </c>
      <c r="F164" s="3"/>
    </row>
    <row r="165" ht="12.75">
      <c r="F165" s="3"/>
    </row>
    <row r="167" spans="2:8" ht="15">
      <c r="B167" s="67" t="s">
        <v>0</v>
      </c>
      <c r="C167" s="63"/>
      <c r="D167" s="68"/>
      <c r="E167" s="68"/>
      <c r="F167" s="63"/>
      <c r="G167" s="63"/>
      <c r="H167" s="63"/>
    </row>
    <row r="168" spans="2:8" ht="15">
      <c r="B168" s="69"/>
      <c r="C168" s="63"/>
      <c r="D168" s="68"/>
      <c r="E168" s="68"/>
      <c r="F168" s="63"/>
      <c r="G168" s="63"/>
      <c r="H168" s="63"/>
    </row>
    <row r="169" spans="2:8" ht="15">
      <c r="B169" s="63"/>
      <c r="C169" s="63"/>
      <c r="D169" s="63"/>
      <c r="E169" s="63"/>
      <c r="F169" s="63"/>
      <c r="G169" s="63"/>
      <c r="H169" s="63"/>
    </row>
    <row r="170" spans="2:8" ht="15">
      <c r="B170" s="63" t="s">
        <v>58</v>
      </c>
      <c r="C170" s="63"/>
      <c r="D170" s="63"/>
      <c r="E170" s="63"/>
      <c r="F170" s="63"/>
      <c r="G170" s="63"/>
      <c r="H170" s="63"/>
    </row>
    <row r="171" spans="2:8" ht="15">
      <c r="B171" s="63" t="s">
        <v>1</v>
      </c>
      <c r="C171" s="63"/>
      <c r="D171" s="62"/>
      <c r="F171" s="94">
        <f>E20</f>
        <v>5890</v>
      </c>
      <c r="G171" s="95"/>
      <c r="H171" s="63"/>
    </row>
    <row r="172" spans="2:8" ht="15">
      <c r="B172" s="63" t="s">
        <v>2</v>
      </c>
      <c r="C172" s="63"/>
      <c r="D172" s="62"/>
      <c r="F172" s="107">
        <f>E25</f>
        <v>176</v>
      </c>
      <c r="G172" s="94">
        <f>SUM(F171:F172)</f>
        <v>6066</v>
      </c>
      <c r="H172" s="63"/>
    </row>
    <row r="173" spans="2:8" ht="15">
      <c r="B173" s="63"/>
      <c r="C173" s="63"/>
      <c r="D173" s="62"/>
      <c r="F173" s="96"/>
      <c r="G173" s="95"/>
      <c r="H173" s="63"/>
    </row>
    <row r="174" spans="2:8" ht="15">
      <c r="B174" s="63" t="s">
        <v>43</v>
      </c>
      <c r="C174" s="63"/>
      <c r="D174" s="62"/>
      <c r="F174" s="96"/>
      <c r="G174" s="95"/>
      <c r="H174" s="63"/>
    </row>
    <row r="175" spans="2:8" ht="15">
      <c r="B175" s="63" t="s">
        <v>46</v>
      </c>
      <c r="C175" s="63"/>
      <c r="D175" s="62"/>
      <c r="F175" s="95"/>
      <c r="G175" s="94">
        <f>E32</f>
        <v>205</v>
      </c>
      <c r="H175" s="63"/>
    </row>
    <row r="176" spans="2:8" ht="15">
      <c r="B176" s="63"/>
      <c r="C176" s="63"/>
      <c r="D176" s="62"/>
      <c r="F176" s="94"/>
      <c r="G176" s="95"/>
      <c r="H176" s="63"/>
    </row>
    <row r="177" spans="2:8" ht="15.75">
      <c r="B177" s="70"/>
      <c r="C177" s="71" t="s">
        <v>3</v>
      </c>
      <c r="D177" s="70"/>
      <c r="E177" s="25"/>
      <c r="F177" s="97"/>
      <c r="G177" s="98">
        <f>G172+G175</f>
        <v>6271</v>
      </c>
      <c r="H177" s="63"/>
    </row>
    <row r="178" spans="2:8" ht="15.75">
      <c r="B178" s="63"/>
      <c r="C178" s="72"/>
      <c r="D178" s="62"/>
      <c r="E178" s="62"/>
      <c r="F178" s="72"/>
      <c r="G178" s="63"/>
      <c r="H178" s="63"/>
    </row>
    <row r="179" spans="2:8" ht="15.75">
      <c r="B179" s="62" t="s">
        <v>61</v>
      </c>
      <c r="C179" s="63"/>
      <c r="D179" s="62"/>
      <c r="E179" s="62"/>
      <c r="F179" s="72"/>
      <c r="G179" s="63"/>
      <c r="H179" s="73"/>
    </row>
    <row r="180" spans="2:8" ht="15">
      <c r="B180" s="63" t="s">
        <v>4</v>
      </c>
      <c r="C180" s="62"/>
      <c r="D180" s="62"/>
      <c r="E180" s="94">
        <f>E46</f>
        <v>3000</v>
      </c>
      <c r="F180" s="95"/>
      <c r="G180" s="95"/>
      <c r="H180" s="74"/>
    </row>
    <row r="181" spans="2:8" ht="15">
      <c r="B181" s="63" t="s">
        <v>70</v>
      </c>
      <c r="C181" s="62"/>
      <c r="D181" s="62"/>
      <c r="E181" s="94">
        <f>E52</f>
        <v>400.7</v>
      </c>
      <c r="F181" s="95"/>
      <c r="G181" s="95"/>
      <c r="H181" s="63"/>
    </row>
    <row r="182" spans="2:8" ht="15">
      <c r="B182" s="63" t="s">
        <v>5</v>
      </c>
      <c r="C182" s="62"/>
      <c r="D182" s="62"/>
      <c r="E182" s="94">
        <f>E57</f>
        <v>363</v>
      </c>
      <c r="F182" s="95"/>
      <c r="G182" s="95"/>
      <c r="H182" s="63"/>
    </row>
    <row r="183" spans="2:8" ht="15">
      <c r="B183" s="75" t="s">
        <v>6</v>
      </c>
      <c r="C183" s="62"/>
      <c r="D183" s="62"/>
      <c r="E183" s="94">
        <f>E64</f>
        <v>-200.95</v>
      </c>
      <c r="F183" s="95"/>
      <c r="G183" s="95"/>
      <c r="H183" s="63"/>
    </row>
    <row r="184" spans="2:8" ht="15">
      <c r="B184" s="63" t="s">
        <v>166</v>
      </c>
      <c r="C184" s="62"/>
      <c r="D184" s="62"/>
      <c r="E184" s="94">
        <f>E68</f>
        <v>57.3</v>
      </c>
      <c r="F184" s="95"/>
      <c r="G184" s="95"/>
      <c r="H184" s="63"/>
    </row>
    <row r="185" spans="2:8" ht="15">
      <c r="B185" s="63" t="s">
        <v>167</v>
      </c>
      <c r="C185" s="62"/>
      <c r="D185" s="62"/>
      <c r="E185" s="94">
        <f>E72</f>
        <v>54</v>
      </c>
      <c r="F185" s="95"/>
      <c r="G185" s="95"/>
      <c r="H185" s="63"/>
    </row>
    <row r="186" spans="2:8" ht="15">
      <c r="B186" s="63" t="s">
        <v>168</v>
      </c>
      <c r="C186" s="63"/>
      <c r="D186" s="62"/>
      <c r="E186" s="107">
        <f>E76</f>
        <v>96.3</v>
      </c>
      <c r="F186" s="95"/>
      <c r="G186" s="95"/>
      <c r="H186" s="63"/>
    </row>
    <row r="187" spans="2:8" ht="15">
      <c r="B187" s="63"/>
      <c r="C187" s="63"/>
      <c r="D187" s="62"/>
      <c r="E187" s="94"/>
      <c r="F187" s="95"/>
      <c r="G187" s="95"/>
      <c r="H187" s="63"/>
    </row>
    <row r="188" spans="2:8" ht="15.75">
      <c r="B188" s="70"/>
      <c r="C188" s="71" t="s">
        <v>71</v>
      </c>
      <c r="D188" s="70"/>
      <c r="E188" s="97"/>
      <c r="F188" s="97"/>
      <c r="G188" s="98">
        <f>E180+E181+E182+E183+E184+E185+E186</f>
        <v>3770.3500000000004</v>
      </c>
      <c r="H188" s="63"/>
    </row>
    <row r="189" spans="2:8" ht="15">
      <c r="B189" s="62"/>
      <c r="C189" s="62"/>
      <c r="D189" s="62"/>
      <c r="E189" s="94"/>
      <c r="F189" s="95"/>
      <c r="G189" s="94"/>
      <c r="H189" s="63"/>
    </row>
    <row r="190" spans="2:8" ht="15.75">
      <c r="B190" s="76"/>
      <c r="C190" s="76" t="s">
        <v>68</v>
      </c>
      <c r="D190" s="71"/>
      <c r="E190" s="99"/>
      <c r="F190" s="97"/>
      <c r="G190" s="98">
        <f>G177-G188</f>
        <v>2500.6499999999996</v>
      </c>
      <c r="H190" s="63"/>
    </row>
    <row r="191" spans="2:8" ht="15.75">
      <c r="B191" s="63"/>
      <c r="C191" s="63"/>
      <c r="D191" s="72"/>
      <c r="E191" s="63"/>
      <c r="F191" s="63"/>
      <c r="G191" s="63"/>
      <c r="H191" s="63"/>
    </row>
    <row r="192" spans="2:8" ht="16.5" thickBot="1">
      <c r="B192" s="77"/>
      <c r="C192" s="78"/>
      <c r="D192" s="77"/>
      <c r="E192" s="77"/>
      <c r="F192" s="78"/>
      <c r="G192" s="77"/>
      <c r="H192" s="77"/>
    </row>
    <row r="193" spans="2:8" ht="15.75">
      <c r="B193" s="79"/>
      <c r="C193" s="80"/>
      <c r="D193" s="79"/>
      <c r="E193" s="79"/>
      <c r="F193" s="80"/>
      <c r="G193" s="79"/>
      <c r="H193" s="79"/>
    </row>
    <row r="194" spans="2:8" ht="15.75">
      <c r="B194" s="79"/>
      <c r="C194" s="80"/>
      <c r="D194" s="79"/>
      <c r="E194" s="79"/>
      <c r="F194" s="80"/>
      <c r="G194" s="79"/>
      <c r="H194" s="79"/>
    </row>
    <row r="195" spans="2:8" ht="15">
      <c r="B195" s="63"/>
      <c r="C195" s="63"/>
      <c r="D195" s="63"/>
      <c r="E195" s="63"/>
      <c r="F195" s="63"/>
      <c r="G195" s="63"/>
      <c r="H195" s="63"/>
    </row>
    <row r="196" spans="2:8" ht="15">
      <c r="B196" s="81" t="s">
        <v>7</v>
      </c>
      <c r="C196" s="63"/>
      <c r="D196" s="82"/>
      <c r="E196" s="82"/>
      <c r="F196" s="63"/>
      <c r="G196" s="63"/>
      <c r="H196" s="63"/>
    </row>
    <row r="197" spans="2:8" ht="15">
      <c r="B197" s="63"/>
      <c r="C197" s="63"/>
      <c r="D197" s="63"/>
      <c r="E197" s="63"/>
      <c r="F197" s="63"/>
      <c r="G197" s="63"/>
      <c r="H197" s="63"/>
    </row>
    <row r="198" spans="2:8" ht="15.75">
      <c r="B198" s="70" t="s">
        <v>8</v>
      </c>
      <c r="C198" s="70"/>
      <c r="D198" s="70"/>
      <c r="E198" s="97"/>
      <c r="F198" s="100">
        <f>M5</f>
        <v>2492</v>
      </c>
      <c r="G198" s="79"/>
      <c r="H198" s="63"/>
    </row>
    <row r="199" spans="2:8" ht="15">
      <c r="B199" s="79"/>
      <c r="C199" s="62"/>
      <c r="D199" s="63"/>
      <c r="E199" s="101"/>
      <c r="F199" s="102"/>
      <c r="G199" s="79"/>
      <c r="H199" s="63"/>
    </row>
    <row r="200" spans="2:8" ht="15">
      <c r="B200" s="83"/>
      <c r="C200" s="63" t="s">
        <v>45</v>
      </c>
      <c r="D200" s="63"/>
      <c r="E200" s="95"/>
      <c r="F200" s="102">
        <f>G190</f>
        <v>2500.6499999999996</v>
      </c>
      <c r="G200" s="79"/>
      <c r="H200" s="63"/>
    </row>
    <row r="201" spans="2:8" ht="15">
      <c r="B201" s="83"/>
      <c r="C201" s="63" t="s">
        <v>52</v>
      </c>
      <c r="D201" s="63"/>
      <c r="E201" s="95"/>
      <c r="F201" s="102">
        <f>M28</f>
        <v>-495</v>
      </c>
      <c r="G201" s="79"/>
      <c r="H201" s="63"/>
    </row>
    <row r="202" spans="2:8" ht="15">
      <c r="B202" s="79"/>
      <c r="C202" s="63"/>
      <c r="D202" s="63"/>
      <c r="E202" s="103"/>
      <c r="F202" s="101"/>
      <c r="G202" s="79"/>
      <c r="H202" s="63"/>
    </row>
    <row r="203" spans="2:8" ht="15.75">
      <c r="B203" s="70" t="s">
        <v>9</v>
      </c>
      <c r="C203" s="70"/>
      <c r="D203" s="70"/>
      <c r="E203" s="97"/>
      <c r="F203" s="106">
        <f>SUM(F198:F201)</f>
        <v>4497.65</v>
      </c>
      <c r="G203" s="79"/>
      <c r="H203" s="63"/>
    </row>
    <row r="204" spans="2:8" ht="15.75">
      <c r="B204" s="79"/>
      <c r="C204" s="79"/>
      <c r="D204" s="79"/>
      <c r="E204" s="101"/>
      <c r="F204" s="104"/>
      <c r="G204" s="63"/>
      <c r="H204" s="63"/>
    </row>
    <row r="205" spans="2:8" ht="16.5" thickBot="1">
      <c r="B205" s="77"/>
      <c r="C205" s="78"/>
      <c r="D205" s="77"/>
      <c r="E205" s="77"/>
      <c r="F205" s="78"/>
      <c r="G205" s="77"/>
      <c r="H205" s="77"/>
    </row>
    <row r="206" spans="2:8" ht="15.75">
      <c r="B206" s="79"/>
      <c r="C206" s="80"/>
      <c r="D206" s="79"/>
      <c r="E206" s="79"/>
      <c r="F206" s="80"/>
      <c r="G206" s="79"/>
      <c r="H206" s="79"/>
    </row>
    <row r="207" spans="2:8" ht="15.75">
      <c r="B207" s="79"/>
      <c r="C207" s="80"/>
      <c r="D207" s="79"/>
      <c r="E207" s="79"/>
      <c r="F207" s="80"/>
      <c r="G207" s="79"/>
      <c r="H207" s="79"/>
    </row>
    <row r="208" spans="7:8" ht="15">
      <c r="G208" s="63"/>
      <c r="H208" s="63"/>
    </row>
    <row r="209" spans="2:8" ht="15">
      <c r="B209" s="81" t="s">
        <v>190</v>
      </c>
      <c r="C209" s="63"/>
      <c r="D209" s="82"/>
      <c r="E209" s="82"/>
      <c r="F209" s="63"/>
      <c r="G209" s="63"/>
      <c r="H209" s="63"/>
    </row>
    <row r="210" spans="2:8" ht="15">
      <c r="B210" s="63"/>
      <c r="C210" s="63"/>
      <c r="D210" s="63"/>
      <c r="E210" s="63"/>
      <c r="F210" s="63"/>
      <c r="G210" s="63"/>
      <c r="H210" s="63"/>
    </row>
    <row r="211" spans="2:6" ht="15.75">
      <c r="B211" s="70" t="s">
        <v>191</v>
      </c>
      <c r="C211" s="70"/>
      <c r="D211" s="70"/>
      <c r="E211" s="97"/>
      <c r="F211" s="100">
        <f>J43</f>
        <v>12325</v>
      </c>
    </row>
    <row r="212" spans="2:6" ht="15">
      <c r="B212" s="79"/>
      <c r="C212" s="62"/>
      <c r="D212" s="63"/>
      <c r="E212" s="101"/>
      <c r="F212" s="102"/>
    </row>
    <row r="213" spans="2:6" ht="15">
      <c r="B213" s="83"/>
      <c r="C213" s="63" t="s">
        <v>193</v>
      </c>
      <c r="D213" s="63"/>
      <c r="E213" s="95"/>
      <c r="F213" s="102">
        <f>(K43)</f>
        <v>495</v>
      </c>
    </row>
    <row r="214" spans="2:6" ht="15">
      <c r="B214" s="83"/>
      <c r="C214" s="63" t="s">
        <v>194</v>
      </c>
      <c r="D214" s="63"/>
      <c r="E214" s="95"/>
      <c r="F214" s="102">
        <f>-(L43)</f>
        <v>0</v>
      </c>
    </row>
    <row r="215" spans="2:6" ht="15">
      <c r="B215" s="79"/>
      <c r="C215" s="63"/>
      <c r="D215" s="63"/>
      <c r="E215" s="103"/>
      <c r="F215" s="101"/>
    </row>
    <row r="216" spans="2:6" ht="15.75">
      <c r="B216" s="70" t="s">
        <v>95</v>
      </c>
      <c r="C216" s="70"/>
      <c r="D216" s="70"/>
      <c r="E216" s="97"/>
      <c r="F216" s="106">
        <f>SUM(F211:F214)</f>
        <v>12820</v>
      </c>
    </row>
    <row r="219" spans="2:6" ht="15.75">
      <c r="B219" s="84"/>
      <c r="C219" s="63"/>
      <c r="D219" s="63"/>
      <c r="E219" s="95"/>
      <c r="F219" s="105"/>
    </row>
    <row r="220" spans="2:6" ht="15.75">
      <c r="B220" s="63"/>
      <c r="C220" s="63"/>
      <c r="D220" s="63"/>
      <c r="E220" s="95"/>
      <c r="F220" s="105"/>
    </row>
    <row r="221" spans="2:6" ht="15.75">
      <c r="B221" s="63"/>
      <c r="C221" s="63"/>
      <c r="D221" s="63"/>
      <c r="E221" s="95"/>
      <c r="F221" s="105"/>
    </row>
  </sheetData>
  <printOptions/>
  <pageMargins left="0.24" right="0.29" top="0.32" bottom="0.33" header="0" footer="0"/>
  <pageSetup horizontalDpi="600" verticalDpi="600" orientation="portrait" paperSize="9" scale="76" r:id="rId1"/>
  <rowBreaks count="2" manualBreakCount="2">
    <brk id="81" max="12" man="1"/>
    <brk id="164" max="12" man="1"/>
  </rowBreaks>
  <colBreaks count="1" manualBreakCount="1">
    <brk id="13" max="2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Empresarios Agrupados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Empresarios Agrupados AIE</dc:creator>
  <cp:keywords/>
  <dc:description/>
  <cp:lastModifiedBy>Fabius</cp:lastModifiedBy>
  <cp:lastPrinted>2006-02-13T10:30:51Z</cp:lastPrinted>
  <dcterms:created xsi:type="dcterms:W3CDTF">2004-08-20T12:34:18Z</dcterms:created>
  <dcterms:modified xsi:type="dcterms:W3CDTF">2006-03-08T09:14:52Z</dcterms:modified>
  <cp:category/>
  <cp:version/>
  <cp:contentType/>
  <cp:contentStatus/>
</cp:coreProperties>
</file>