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julio 04" sheetId="1" r:id="rId1"/>
    <sheet name="Detalles" sheetId="2" r:id="rId2"/>
    <sheet name="Balance julio" sheetId="3" r:id="rId3"/>
  </sheets>
  <externalReferences>
    <externalReference r:id="rId6"/>
    <externalReference r:id="rId7"/>
  </externalReferences>
  <definedNames>
    <definedName name="_xlnm.Print_Area" localSheetId="2">'Balance julio'!$A$1:$J$78</definedName>
    <definedName name="_xlnm.Print_Area" localSheetId="1">'Detalles'!$A$1:$G$62</definedName>
    <definedName name="_xlnm.Print_Area" localSheetId="0">'julio 04'!$A$1:$H$73</definedName>
  </definedNames>
  <calcPr fullCalcOnLoad="1"/>
</workbook>
</file>

<file path=xl/sharedStrings.xml><?xml version="1.0" encoding="utf-8"?>
<sst xmlns="http://schemas.openxmlformats.org/spreadsheetml/2006/main" count="252" uniqueCount="197">
  <si>
    <t>INGRESOS:</t>
  </si>
  <si>
    <t>DESEMBOLSOS:</t>
  </si>
  <si>
    <t>subtotal combustible</t>
  </si>
  <si>
    <t>subtotal agrícolas</t>
  </si>
  <si>
    <t>subtotal coope 2º grado</t>
  </si>
  <si>
    <t>subtotal otros gastos</t>
  </si>
  <si>
    <t>TOTAL INGRESOS:</t>
  </si>
  <si>
    <t>subtotal distribución red</t>
  </si>
  <si>
    <t>subtotal aport.a fondos</t>
  </si>
  <si>
    <t>subtotal autobus</t>
  </si>
  <si>
    <t>CGT</t>
  </si>
  <si>
    <t>Desbrozadora:</t>
  </si>
  <si>
    <t>Motoazada:</t>
  </si>
  <si>
    <t>Total Autobus</t>
  </si>
  <si>
    <t>1. Asignaciones</t>
  </si>
  <si>
    <t>4. Arrendamientos</t>
  </si>
  <si>
    <t xml:space="preserve">   - Casa/Almacén</t>
  </si>
  <si>
    <t>subtotal arrendamientos</t>
  </si>
  <si>
    <t>5. Agrícolas</t>
  </si>
  <si>
    <t xml:space="preserve">   - Labores</t>
  </si>
  <si>
    <t xml:space="preserve">   - Estiercol</t>
  </si>
  <si>
    <t>6. Coope 2º Grado</t>
  </si>
  <si>
    <t>8. Pago de Deudas</t>
  </si>
  <si>
    <t>subtotal pago de deudas</t>
  </si>
  <si>
    <t>9. Inversiones</t>
  </si>
  <si>
    <t>10. Aportaciones a Fondos</t>
  </si>
  <si>
    <t>TOTAL DESEMBOLSOS</t>
  </si>
  <si>
    <t>(Ver Hoja 2 para detalles)</t>
  </si>
  <si>
    <t>3. Autobus</t>
  </si>
  <si>
    <t>7. Otros gastos</t>
  </si>
  <si>
    <t>4. Averías</t>
  </si>
  <si>
    <t>A. Cuotas</t>
  </si>
  <si>
    <t>B. Distribución de la Red</t>
  </si>
  <si>
    <t>Devolución préstamo BAH SMV</t>
  </si>
  <si>
    <t>subtotal aport.solid.</t>
  </si>
  <si>
    <t>subtotal ac.col.</t>
  </si>
  <si>
    <t>subtotal otros</t>
  </si>
  <si>
    <t>C. Aportaciones Solidarias de Personas/Grupos</t>
  </si>
  <si>
    <t>D. Acciones Colectivas del BAH</t>
  </si>
  <si>
    <t>E. Otros Ingresos</t>
  </si>
  <si>
    <t>Furgo Grande (Boxer):</t>
  </si>
  <si>
    <t>Furgo Peque (Oli):</t>
  </si>
  <si>
    <t>2. Combustible/Aceite</t>
  </si>
  <si>
    <t>2. Combustible/Aceite:</t>
  </si>
  <si>
    <t>3. Autobus:</t>
  </si>
  <si>
    <r>
      <t xml:space="preserve">   - Plantel y Semillas </t>
    </r>
    <r>
      <rPr>
        <sz val="9"/>
        <rFont val="Arial"/>
        <family val="2"/>
      </rPr>
      <t>(ver Hoja 2)</t>
    </r>
  </si>
  <si>
    <t>Total Agrícolas</t>
  </si>
  <si>
    <t>7. Otros Gastos</t>
  </si>
  <si>
    <t>Total otros Gastos</t>
  </si>
  <si>
    <t>Gasoleo</t>
  </si>
  <si>
    <t>subtotal</t>
  </si>
  <si>
    <t>Gasolina</t>
  </si>
  <si>
    <t>Mad-Per</t>
  </si>
  <si>
    <t>Per-Mad</t>
  </si>
  <si>
    <t>Amb-Per</t>
  </si>
  <si>
    <t>Per-Amb</t>
  </si>
  <si>
    <t>subtotal inversiones</t>
  </si>
  <si>
    <t>INGRESOS</t>
  </si>
  <si>
    <t>B. Distribución Red</t>
  </si>
  <si>
    <t>C. Aport. Solid Pers/Grup.</t>
  </si>
  <si>
    <t>E. Otros</t>
  </si>
  <si>
    <t>TOTAL INGRESOS</t>
  </si>
  <si>
    <t>DESEMBOLSOS</t>
  </si>
  <si>
    <t>2. Combustible</t>
  </si>
  <si>
    <t>3. Transporte</t>
  </si>
  <si>
    <t>6. Coope 2º</t>
  </si>
  <si>
    <t>7. Otros</t>
  </si>
  <si>
    <t>8. Pago de deudas</t>
  </si>
  <si>
    <t>10. Aport.a fondos</t>
  </si>
  <si>
    <t>Caja inicio mes</t>
  </si>
  <si>
    <t>Actividad del mes</t>
  </si>
  <si>
    <t>Caja final de mes</t>
  </si>
  <si>
    <t>Plantel y semilla:</t>
  </si>
  <si>
    <t>Labores:</t>
  </si>
  <si>
    <t>Estiercol:</t>
  </si>
  <si>
    <t>TOTAL</t>
  </si>
  <si>
    <t>Prospe</t>
  </si>
  <si>
    <t>Vallecas</t>
  </si>
  <si>
    <t>3. Jaime (1/2)</t>
  </si>
  <si>
    <t>5. JoseA (1/2)</t>
  </si>
  <si>
    <t>7. Kelo (jc)</t>
  </si>
  <si>
    <t>D. Acciones Colectivas BAH</t>
  </si>
  <si>
    <t>MOVIMIENTOS DE CAJA:</t>
  </si>
  <si>
    <t>MOVIMIENTOS DE FONDOS:</t>
  </si>
  <si>
    <t xml:space="preserve">    Fondo</t>
  </si>
  <si>
    <t>Inicio mes</t>
  </si>
  <si>
    <t>Aport. mes</t>
  </si>
  <si>
    <t>Final mes</t>
  </si>
  <si>
    <t>1. Furgo grande</t>
  </si>
  <si>
    <t>2. Furgo peque</t>
  </si>
  <si>
    <t>3. Motoazada</t>
  </si>
  <si>
    <t>5. 1/4 jornada</t>
  </si>
  <si>
    <t>6. Cooperativa</t>
  </si>
  <si>
    <t xml:space="preserve">    TOTAL</t>
  </si>
  <si>
    <t>Coches particulares:</t>
  </si>
  <si>
    <t xml:space="preserve"> - Jaime:</t>
  </si>
  <si>
    <t xml:space="preserve">   - Tierras</t>
  </si>
  <si>
    <t>8. Ruth ()</t>
  </si>
  <si>
    <t>1. Alberto (jc)</t>
  </si>
  <si>
    <t>2. Cris (1/2)</t>
  </si>
  <si>
    <t>4. Javi (3/4)</t>
  </si>
  <si>
    <t>BAH Perales - Cuentas julio  2004</t>
  </si>
  <si>
    <t>1/4 jornada repartida</t>
  </si>
  <si>
    <t>Estrecho</t>
  </si>
  <si>
    <t>Isa (alquiler mar/abr/may/jun)</t>
  </si>
  <si>
    <t>6. Julia (3/4)</t>
  </si>
  <si>
    <t>subtotal asignaciones (5¼)</t>
  </si>
  <si>
    <t>1. Alcalá (jun) (11x5x7,5)</t>
  </si>
  <si>
    <t>2. Aravaca (11x4x8,5)</t>
  </si>
  <si>
    <t>4. Elipa/Gato Negro (6x4x8,5)</t>
  </si>
  <si>
    <t>5. Estrecho (7x37)</t>
  </si>
  <si>
    <t>6. Guinda (13x32,5)</t>
  </si>
  <si>
    <t>7. Lavandería (10x4x8,5)</t>
  </si>
  <si>
    <t>9. Prospe (16x37)</t>
  </si>
  <si>
    <t>10. Sanse (11x4x8,5)</t>
  </si>
  <si>
    <t>Elipa (jun)</t>
  </si>
  <si>
    <t>Aportación Lavandería</t>
  </si>
  <si>
    <t>Acción de Aravaca</t>
  </si>
  <si>
    <t>Acción de Estrecho</t>
  </si>
  <si>
    <t>Diferencia (pos/neg):</t>
  </si>
  <si>
    <t>Libreta recibos</t>
  </si>
  <si>
    <t>Arandelas y tuercas</t>
  </si>
  <si>
    <t>Reparación motoaz.</t>
  </si>
  <si>
    <t>3. CNT (16x37)</t>
  </si>
  <si>
    <t>8. Lavapiés (20x37)</t>
  </si>
  <si>
    <t>subtotal cuotas (121)</t>
  </si>
  <si>
    <t>Asigna Juanjo, (julio)</t>
  </si>
  <si>
    <t>Gastos fijos (atrasos)</t>
  </si>
  <si>
    <t>Gastos fijos (junio)</t>
  </si>
  <si>
    <t>Gastos variables, (atrasos)</t>
  </si>
  <si>
    <t>Gastos variables, (junio)</t>
  </si>
  <si>
    <t>Fabio (alquiler mar/abr/may)</t>
  </si>
  <si>
    <t>Diferencia (posi/nega/tiva):</t>
  </si>
  <si>
    <t>DESEMBOLSOS CORRIENTES</t>
  </si>
  <si>
    <t>INGRESOS CORRIENTES</t>
  </si>
  <si>
    <t>TOT. DESEMB. CORRIENTES:</t>
  </si>
  <si>
    <t>TOT. INGRES. CORRIENTES:</t>
  </si>
  <si>
    <t>Resumen de todos los conceptos:</t>
  </si>
  <si>
    <t>Resumen de los desembolsos e ingresos corrientes:</t>
  </si>
  <si>
    <t>DEUDAS A FINAL DE MES:</t>
  </si>
  <si>
    <t>Debemos:</t>
  </si>
  <si>
    <t>Nos deben:</t>
  </si>
  <si>
    <t>no debemos nada</t>
  </si>
  <si>
    <t>Fondo Cooperativo:</t>
  </si>
  <si>
    <t>RESUMENES JUL 2004</t>
  </si>
  <si>
    <t>50 sobres de papel</t>
  </si>
  <si>
    <t>a Perales (5 viajes x €7)</t>
  </si>
  <si>
    <t>Bolsa tela BAH</t>
  </si>
  <si>
    <t xml:space="preserve"> - Rover:</t>
  </si>
  <si>
    <t>Amb-Per-Gal</t>
  </si>
  <si>
    <t>Piedra afilar</t>
  </si>
  <si>
    <t>Aceite spray</t>
  </si>
  <si>
    <t>Devolución seguro furgo Trafic</t>
  </si>
  <si>
    <t xml:space="preserve"> - Ruth:</t>
  </si>
  <si>
    <t>Amb-Per (6x€2)</t>
  </si>
  <si>
    <t>Mad-Per (1x€3,5)</t>
  </si>
  <si>
    <t>4. Arrendamientos:</t>
  </si>
  <si>
    <t>Arrend. Tierras Bache, Oruzco</t>
  </si>
  <si>
    <t>Total Arrendamientos</t>
  </si>
  <si>
    <t>Alquiler casa Mar</t>
  </si>
  <si>
    <t>Puesto de Chuches (Ciencia de la Información, Uni Complutense)</t>
  </si>
  <si>
    <t>Fotocopias</t>
  </si>
  <si>
    <t>Agua casa Mar (ene-abr)</t>
  </si>
  <si>
    <t>Adelanto para valla Bezi</t>
  </si>
  <si>
    <t>Conserv. patata siembra en frigo</t>
  </si>
  <si>
    <t>Alomar Bazi y Sarga (tractorista Pepe)</t>
  </si>
  <si>
    <t>2 band brócoli (Lors), Fuela</t>
  </si>
  <si>
    <t>1 band coliflor verde (Trevi), Fuenla</t>
  </si>
  <si>
    <t>1 band lombarda (Retma), Fuenla</t>
  </si>
  <si>
    <t>4 band, Fuenla</t>
  </si>
  <si>
    <t>Total Combust./Aceite</t>
  </si>
  <si>
    <t>Traspaso de Fdo. Averías</t>
  </si>
  <si>
    <t>Per-Mad (res)</t>
  </si>
  <si>
    <t>Nueva rueda y eje bici-azada</t>
  </si>
  <si>
    <t>1 band coliflor Verónica (Romanescu), Fuenla</t>
  </si>
  <si>
    <t>1 band repollo Miller (diciembre)</t>
  </si>
  <si>
    <t>1 band repollo Savonar (noviembre)</t>
  </si>
  <si>
    <t>1 band lombarda Radman (dic)</t>
  </si>
  <si>
    <t>1 band lechuga</t>
  </si>
  <si>
    <t>1 band coliflor</t>
  </si>
  <si>
    <t>2 band repollo</t>
  </si>
  <si>
    <t>4 bandejas</t>
  </si>
  <si>
    <t>Retrovisor y separador para ITV furgo</t>
  </si>
  <si>
    <t>Avería Boxer, pastillas frenos (*)</t>
  </si>
  <si>
    <t>Este fondo contiene el dinero procedente de las "Aportaciones Solidarias de Personas o Grupos" y de las "Acciones Colectivas".
En julio han sido: 150+822+171+1+105+200=€1449
Además, este mes se ha devuelto al fondo €1000, correspondientes a los 4 meses de alquiler (mar/abr/may/jun), que se pagaron con dinero del fondo, porqué no había suficiente en la caja general.
 Total: 1449 + 1000 = €2449</t>
  </si>
  <si>
    <t>Juanjo (riego patatas)</t>
  </si>
  <si>
    <t>1. Amort. Furgo grande (ver Anexo A)</t>
  </si>
  <si>
    <t>2. Amort. Furgo peque (ver Anexo A)</t>
  </si>
  <si>
    <t>3. Amort. Motoazada (ver Anexo A)</t>
  </si>
  <si>
    <t>4. Averías (ver Anexo A)</t>
  </si>
  <si>
    <t>Devolución 26 bandejas</t>
  </si>
  <si>
    <t>no nos deben nada</t>
  </si>
  <si>
    <t>5. Fdo 1/4 jda (Ver Anexo A))</t>
  </si>
  <si>
    <t>6. Fdo Cooperativo (ver Hoja 2 y Anexo A)</t>
  </si>
  <si>
    <t>Donación Juanjo</t>
  </si>
  <si>
    <t>Donación anónima</t>
  </si>
  <si>
    <t>(*) Gasto compartido con BAH-SMV (total gasto = €108)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</si>
</sst>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0" fontId="0" fillId="2" borderId="0" xfId="0" applyFill="1" applyAlignment="1">
      <alignment/>
    </xf>
    <xf numFmtId="2" fontId="4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2" borderId="0" xfId="0" applyNumberFormat="1" applyFill="1" applyAlignment="1">
      <alignment/>
    </xf>
    <xf numFmtId="172" fontId="5" fillId="2" borderId="0" xfId="0" applyNumberFormat="1" applyFont="1" applyFill="1" applyAlignment="1">
      <alignment/>
    </xf>
    <xf numFmtId="172" fontId="5" fillId="0" borderId="1" xfId="0" applyNumberFormat="1" applyFont="1" applyBorder="1" applyAlignment="1">
      <alignment/>
    </xf>
    <xf numFmtId="9" fontId="5" fillId="2" borderId="0" xfId="19" applyFont="1" applyFill="1" applyAlignment="1">
      <alignment/>
    </xf>
    <xf numFmtId="0" fontId="6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2" fontId="1" fillId="2" borderId="0" xfId="0" applyNumberFormat="1" applyFont="1" applyFill="1" applyAlignment="1">
      <alignment horizontal="right"/>
    </xf>
    <xf numFmtId="2" fontId="8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2" fontId="0" fillId="0" borderId="10" xfId="0" applyNumberFormat="1" applyBorder="1" applyAlignment="1">
      <alignment/>
    </xf>
    <xf numFmtId="0" fontId="6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wrapText="1"/>
    </xf>
    <xf numFmtId="2" fontId="6" fillId="0" borderId="0" xfId="0" applyNumberFormat="1" applyFont="1" applyAlignment="1">
      <alignment/>
    </xf>
    <xf numFmtId="2" fontId="0" fillId="0" borderId="5" xfId="0" applyNumberFormat="1" applyBorder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C%20-%20Desglose%20de%20Ingres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%20CuentasJunio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io 04"/>
      <sheetName val="Detalles"/>
      <sheetName val="Balance junio"/>
    </sheetNames>
    <sheetDataSet>
      <sheetData sheetId="2">
        <row r="34">
          <cell r="J34">
            <v>350</v>
          </cell>
        </row>
        <row r="35">
          <cell r="D35">
            <v>8381.020000000002</v>
          </cell>
          <cell r="J35">
            <v>100</v>
          </cell>
        </row>
        <row r="36">
          <cell r="J36">
            <v>100</v>
          </cell>
        </row>
        <row r="37">
          <cell r="J37">
            <v>410</v>
          </cell>
        </row>
        <row r="38">
          <cell r="J38">
            <v>1250</v>
          </cell>
        </row>
        <row r="39">
          <cell r="J39">
            <v>1715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SheetLayoutView="75" workbookViewId="0" topLeftCell="A1">
      <selection activeCell="B19" sqref="B19"/>
    </sheetView>
  </sheetViews>
  <sheetFormatPr defaultColWidth="11.421875" defaultRowHeight="12.75"/>
  <cols>
    <col min="1" max="1" width="4.57421875" style="0" customWidth="1"/>
    <col min="2" max="2" width="32.28125" style="0" customWidth="1"/>
    <col min="3" max="3" width="9.140625" style="0" bestFit="1" customWidth="1"/>
    <col min="4" max="4" width="7.57421875" style="11" customWidth="1"/>
    <col min="5" max="5" width="5.00390625" style="0" customWidth="1"/>
    <col min="6" max="6" width="35.8515625" style="0" customWidth="1"/>
    <col min="7" max="7" width="8.8515625" style="0" customWidth="1"/>
    <col min="8" max="8" width="8.8515625" style="11" customWidth="1"/>
    <col min="9" max="16384" width="9.140625" style="0" customWidth="1"/>
  </cols>
  <sheetData>
    <row r="1" ht="15.75">
      <c r="C1" s="14" t="s">
        <v>101</v>
      </c>
    </row>
    <row r="2" ht="12.75" customHeight="1">
      <c r="D2" s="14"/>
    </row>
    <row r="3" spans="2:8" ht="12.75" customHeight="1">
      <c r="B3" s="18" t="s">
        <v>1</v>
      </c>
      <c r="C3" s="16"/>
      <c r="D3" s="17"/>
      <c r="F3" s="18" t="s">
        <v>0</v>
      </c>
      <c r="G3" s="16"/>
      <c r="H3" s="24"/>
    </row>
    <row r="4" ht="12.75" customHeight="1">
      <c r="C4" s="11"/>
    </row>
    <row r="5" spans="2:6" ht="12.75">
      <c r="B5" s="31" t="s">
        <v>14</v>
      </c>
      <c r="C5" s="11"/>
      <c r="F5" s="31" t="s">
        <v>31</v>
      </c>
    </row>
    <row r="6" spans="1:7" ht="12.75">
      <c r="A6" s="37"/>
      <c r="B6" s="6" t="s">
        <v>98</v>
      </c>
      <c r="C6" s="11">
        <v>500</v>
      </c>
      <c r="E6" s="6"/>
      <c r="F6" s="6" t="s">
        <v>107</v>
      </c>
      <c r="G6" s="11">
        <f>11*5*7.5</f>
        <v>412.5</v>
      </c>
    </row>
    <row r="7" spans="1:9" ht="12.75">
      <c r="A7" s="37"/>
      <c r="B7" s="6" t="s">
        <v>99</v>
      </c>
      <c r="C7" s="11">
        <v>250</v>
      </c>
      <c r="E7" s="6"/>
      <c r="F7" s="6" t="s">
        <v>108</v>
      </c>
      <c r="G7" s="11">
        <f>11*4*8.5</f>
        <v>374</v>
      </c>
      <c r="I7" s="11"/>
    </row>
    <row r="8" spans="1:7" ht="12.75">
      <c r="A8" s="37"/>
      <c r="B8" s="6" t="s">
        <v>78</v>
      </c>
      <c r="C8" s="11">
        <v>250</v>
      </c>
      <c r="E8" s="6"/>
      <c r="F8" s="6" t="s">
        <v>123</v>
      </c>
      <c r="G8" s="11">
        <f>16*37</f>
        <v>592</v>
      </c>
    </row>
    <row r="9" spans="1:7" ht="12.75">
      <c r="A9" s="37"/>
      <c r="B9" s="6" t="s">
        <v>100</v>
      </c>
      <c r="C9" s="11">
        <v>375</v>
      </c>
      <c r="E9" s="6"/>
      <c r="F9" s="6" t="s">
        <v>109</v>
      </c>
      <c r="G9" s="11">
        <f>6*4*8.5</f>
        <v>204</v>
      </c>
    </row>
    <row r="10" spans="1:7" ht="12.75">
      <c r="A10" s="37"/>
      <c r="B10" s="6" t="s">
        <v>79</v>
      </c>
      <c r="C10" s="11">
        <v>250</v>
      </c>
      <c r="E10" s="6"/>
      <c r="F10" s="6" t="s">
        <v>110</v>
      </c>
      <c r="G10" s="11">
        <f>7*37</f>
        <v>259</v>
      </c>
    </row>
    <row r="11" spans="1:7" ht="12.75">
      <c r="A11" s="37"/>
      <c r="B11" s="6" t="s">
        <v>105</v>
      </c>
      <c r="C11" s="11">
        <v>375</v>
      </c>
      <c r="E11" s="6"/>
      <c r="F11" s="6" t="s">
        <v>111</v>
      </c>
      <c r="G11" s="11">
        <f>13*32.5</f>
        <v>422.5</v>
      </c>
    </row>
    <row r="12" spans="1:7" ht="12.75">
      <c r="A12" s="37"/>
      <c r="B12" s="6" t="s">
        <v>80</v>
      </c>
      <c r="C12" s="10">
        <v>500</v>
      </c>
      <c r="E12" s="6"/>
      <c r="F12" s="6" t="s">
        <v>112</v>
      </c>
      <c r="G12" s="11">
        <f>10*4*8.5</f>
        <v>340</v>
      </c>
    </row>
    <row r="13" spans="1:7" ht="12.75">
      <c r="A13" s="37"/>
      <c r="B13" s="6" t="s">
        <v>97</v>
      </c>
      <c r="C13" s="11">
        <v>0</v>
      </c>
      <c r="E13" s="6"/>
      <c r="F13" s="6" t="s">
        <v>124</v>
      </c>
      <c r="G13" s="11">
        <f>20*37</f>
        <v>740</v>
      </c>
    </row>
    <row r="14" spans="1:7" ht="12.75">
      <c r="A14" s="37"/>
      <c r="B14" s="6" t="s">
        <v>102</v>
      </c>
      <c r="C14" s="11">
        <v>125</v>
      </c>
      <c r="E14" s="6"/>
      <c r="F14" s="6" t="s">
        <v>113</v>
      </c>
      <c r="G14" s="10">
        <f>16*37</f>
        <v>592</v>
      </c>
    </row>
    <row r="15" spans="1:7" ht="12.75">
      <c r="A15" s="37"/>
      <c r="B15" s="30" t="s">
        <v>106</v>
      </c>
      <c r="C15" s="22">
        <f>SUM(C6:C14)</f>
        <v>2625</v>
      </c>
      <c r="D15" s="26">
        <f>C15/C66</f>
        <v>0.29740728823468093</v>
      </c>
      <c r="E15" s="6"/>
      <c r="F15" s="6" t="s">
        <v>114</v>
      </c>
      <c r="G15" s="10">
        <f>11*4*8.5</f>
        <v>374</v>
      </c>
    </row>
    <row r="16" spans="2:8" ht="12.75">
      <c r="B16" s="20"/>
      <c r="C16" s="21"/>
      <c r="E16" s="6"/>
      <c r="F16" s="30" t="s">
        <v>125</v>
      </c>
      <c r="G16" s="15">
        <f>SUM(G6:G15)</f>
        <v>4310</v>
      </c>
      <c r="H16" s="26">
        <f>G16/G47</f>
        <v>0.5999226085915599</v>
      </c>
    </row>
    <row r="17" spans="2:8" ht="12.75">
      <c r="B17" s="31" t="s">
        <v>42</v>
      </c>
      <c r="C17" s="11"/>
      <c r="F17" s="28"/>
      <c r="G17" s="21"/>
      <c r="H17" s="29"/>
    </row>
    <row r="18" spans="2:6" ht="12.75">
      <c r="B18" s="6" t="s">
        <v>27</v>
      </c>
      <c r="C18" s="11"/>
      <c r="F18" s="31" t="s">
        <v>32</v>
      </c>
    </row>
    <row r="19" spans="2:7" ht="12.75">
      <c r="B19" s="30" t="s">
        <v>2</v>
      </c>
      <c r="C19" s="15">
        <f>Detalles!C33</f>
        <v>278.76</v>
      </c>
      <c r="D19" s="26">
        <f>C19/C66</f>
        <v>0.03158295454030463</v>
      </c>
      <c r="F19" t="s">
        <v>10</v>
      </c>
      <c r="G19">
        <v>0</v>
      </c>
    </row>
    <row r="20" spans="2:7" ht="12.75">
      <c r="B20" s="7"/>
      <c r="C20" s="11"/>
      <c r="F20" s="6" t="s">
        <v>115</v>
      </c>
      <c r="G20" s="10">
        <v>23</v>
      </c>
    </row>
    <row r="21" spans="2:7" ht="12.75">
      <c r="B21" s="31" t="s">
        <v>28</v>
      </c>
      <c r="C21" s="11"/>
      <c r="F21" t="s">
        <v>103</v>
      </c>
      <c r="G21">
        <v>0</v>
      </c>
    </row>
    <row r="22" spans="2:7" ht="12.75">
      <c r="B22" s="6" t="s">
        <v>27</v>
      </c>
      <c r="C22" s="11"/>
      <c r="F22" s="6" t="s">
        <v>76</v>
      </c>
      <c r="G22" s="9">
        <v>0</v>
      </c>
    </row>
    <row r="23" spans="2:7" ht="12.75">
      <c r="B23" s="30" t="s">
        <v>9</v>
      </c>
      <c r="C23" s="15">
        <f>Detalles!C53</f>
        <v>27.550000000000004</v>
      </c>
      <c r="D23" s="26">
        <f>C23/C66</f>
        <v>0.0031213603012820806</v>
      </c>
      <c r="F23" s="6" t="s">
        <v>77</v>
      </c>
      <c r="G23">
        <v>0</v>
      </c>
    </row>
    <row r="24" spans="3:8" ht="12.75">
      <c r="C24" s="11"/>
      <c r="F24" s="30" t="s">
        <v>7</v>
      </c>
      <c r="G24" s="15">
        <f>SUM(G20:G23)</f>
        <v>23</v>
      </c>
      <c r="H24" s="26">
        <f>G24/G47</f>
        <v>0.003201443154896955</v>
      </c>
    </row>
    <row r="25" spans="2:3" ht="12.75">
      <c r="B25" s="31" t="s">
        <v>15</v>
      </c>
      <c r="C25" s="11"/>
    </row>
    <row r="26" spans="2:6" ht="12.75">
      <c r="B26" s="4" t="s">
        <v>16</v>
      </c>
      <c r="C26" s="11">
        <f>Detalles!G2</f>
        <v>242</v>
      </c>
      <c r="F26" s="31" t="s">
        <v>37</v>
      </c>
    </row>
    <row r="27" spans="2:7" ht="24">
      <c r="B27" s="5" t="s">
        <v>96</v>
      </c>
      <c r="C27" s="11">
        <f>Detalles!G3</f>
        <v>120</v>
      </c>
      <c r="F27" s="77" t="s">
        <v>160</v>
      </c>
      <c r="G27" s="11">
        <v>150</v>
      </c>
    </row>
    <row r="28" spans="2:7" ht="12.75">
      <c r="B28" s="30" t="s">
        <v>17</v>
      </c>
      <c r="C28" s="15">
        <f>SUM(C26:C27)</f>
        <v>362</v>
      </c>
      <c r="D28" s="26">
        <f>C28/C66</f>
        <v>0.04101388127274457</v>
      </c>
      <c r="F28" t="s">
        <v>194</v>
      </c>
      <c r="G28" s="11">
        <v>822</v>
      </c>
    </row>
    <row r="29" spans="2:7" ht="12.75">
      <c r="B29" s="54"/>
      <c r="C29" s="21"/>
      <c r="D29" s="29"/>
      <c r="F29" t="s">
        <v>195</v>
      </c>
      <c r="G29" s="11">
        <v>171</v>
      </c>
    </row>
    <row r="30" spans="2:7" ht="12.75">
      <c r="B30" s="32" t="s">
        <v>18</v>
      </c>
      <c r="C30" s="11"/>
      <c r="F30" t="s">
        <v>116</v>
      </c>
      <c r="G30" s="11">
        <f>2*0.5</f>
        <v>1</v>
      </c>
    </row>
    <row r="31" spans="2:8" ht="12.75">
      <c r="B31" s="5" t="s">
        <v>45</v>
      </c>
      <c r="C31" s="11">
        <f>Detalles!G25</f>
        <v>406.06</v>
      </c>
      <c r="F31" s="30" t="s">
        <v>34</v>
      </c>
      <c r="G31" s="15">
        <f>SUM(G27:G30)</f>
        <v>1144</v>
      </c>
      <c r="H31" s="26">
        <f>G31/G47</f>
        <v>0.1592369986609616</v>
      </c>
    </row>
    <row r="32" spans="2:3" ht="12.75">
      <c r="B32" s="5" t="s">
        <v>19</v>
      </c>
      <c r="C32" s="11">
        <f>Detalles!G28</f>
        <v>100</v>
      </c>
    </row>
    <row r="33" spans="2:6" ht="12.75">
      <c r="B33" s="5" t="s">
        <v>20</v>
      </c>
      <c r="C33" s="10">
        <v>0</v>
      </c>
      <c r="F33" s="31" t="s">
        <v>38</v>
      </c>
    </row>
    <row r="34" spans="2:7" ht="12.75">
      <c r="B34" s="30" t="s">
        <v>3</v>
      </c>
      <c r="C34" s="15">
        <f>SUM(C31:C33)</f>
        <v>506.06</v>
      </c>
      <c r="D34" s="26">
        <f>C34/C66</f>
        <v>0.05733559325106386</v>
      </c>
      <c r="F34" t="s">
        <v>117</v>
      </c>
      <c r="G34" s="11">
        <v>105</v>
      </c>
    </row>
    <row r="35" spans="6:7" ht="12.75">
      <c r="F35" t="s">
        <v>118</v>
      </c>
      <c r="G35" s="11">
        <v>200</v>
      </c>
    </row>
    <row r="36" spans="2:8" ht="12.75">
      <c r="B36" s="32" t="s">
        <v>21</v>
      </c>
      <c r="C36" s="11"/>
      <c r="F36" s="30" t="s">
        <v>35</v>
      </c>
      <c r="G36" s="15">
        <f>SUM(G34:G35)</f>
        <v>305</v>
      </c>
      <c r="H36" s="26">
        <f>G36/G47</f>
        <v>0.04245392009754658</v>
      </c>
    </row>
    <row r="37" spans="2:3" ht="12.75">
      <c r="B37" s="5" t="s">
        <v>126</v>
      </c>
      <c r="C37" s="11">
        <v>176.66</v>
      </c>
    </row>
    <row r="38" spans="2:6" ht="12.75">
      <c r="B38" s="5" t="s">
        <v>127</v>
      </c>
      <c r="C38" s="11">
        <v>-12.32</v>
      </c>
      <c r="F38" s="31" t="s">
        <v>39</v>
      </c>
    </row>
    <row r="39" spans="2:7" ht="12.75">
      <c r="B39" s="5" t="s">
        <v>128</v>
      </c>
      <c r="C39" s="11">
        <v>7.71</v>
      </c>
      <c r="F39" t="s">
        <v>33</v>
      </c>
      <c r="G39" s="11">
        <v>800</v>
      </c>
    </row>
    <row r="40" spans="2:7" ht="12.75">
      <c r="B40" s="5" t="s">
        <v>129</v>
      </c>
      <c r="C40" s="11">
        <v>137.34</v>
      </c>
      <c r="F40" t="s">
        <v>147</v>
      </c>
      <c r="G40" s="11">
        <v>6</v>
      </c>
    </row>
    <row r="41" spans="2:7" ht="12.75">
      <c r="B41" s="5" t="s">
        <v>130</v>
      </c>
      <c r="C41" s="10">
        <v>10.59</v>
      </c>
      <c r="F41" t="s">
        <v>152</v>
      </c>
      <c r="G41" s="11">
        <v>104.26</v>
      </c>
    </row>
    <row r="42" spans="2:7" ht="12.75">
      <c r="B42" s="30" t="s">
        <v>4</v>
      </c>
      <c r="C42" s="15">
        <f>SUM(C37:C41)</f>
        <v>319.97999999999996</v>
      </c>
      <c r="D42" s="26">
        <f>C42/C66</f>
        <v>0.036253098700698365</v>
      </c>
      <c r="F42" t="s">
        <v>190</v>
      </c>
      <c r="G42" s="11">
        <v>52</v>
      </c>
    </row>
    <row r="43" spans="2:7" ht="12.75">
      <c r="B43" s="23"/>
      <c r="C43" s="21"/>
      <c r="F43" t="s">
        <v>171</v>
      </c>
      <c r="G43" s="11">
        <v>440</v>
      </c>
    </row>
    <row r="44" spans="2:8" ht="12.75">
      <c r="B44" s="31" t="s">
        <v>29</v>
      </c>
      <c r="C44" s="11"/>
      <c r="F44" s="30" t="s">
        <v>36</v>
      </c>
      <c r="G44" s="15">
        <f>SUM(G39:G43)</f>
        <v>1402.26</v>
      </c>
      <c r="H44" s="26">
        <f>G44/G47</f>
        <v>0.19518502949503497</v>
      </c>
    </row>
    <row r="45" spans="2:8" ht="12.75">
      <c r="B45" s="6" t="s">
        <v>27</v>
      </c>
      <c r="C45" s="11"/>
      <c r="F45" s="54"/>
      <c r="G45" s="21"/>
      <c r="H45" s="29"/>
    </row>
    <row r="46" spans="2:8" ht="12.75">
      <c r="B46" s="30" t="s">
        <v>5</v>
      </c>
      <c r="C46" s="22">
        <f>Detalles!G46</f>
        <v>203.92999999999998</v>
      </c>
      <c r="D46" s="26">
        <f>C46/C66</f>
        <v>0.023104864110361327</v>
      </c>
      <c r="F46" s="54"/>
      <c r="G46" s="21"/>
      <c r="H46" s="29"/>
    </row>
    <row r="47" spans="2:8" ht="12.75">
      <c r="B47" s="7"/>
      <c r="C47" s="11"/>
      <c r="F47" s="18" t="s">
        <v>6</v>
      </c>
      <c r="G47" s="19">
        <f>G16+G24+G31+G36+G44</f>
        <v>7184.26</v>
      </c>
      <c r="H47" s="25">
        <f>H16+H24+H31+H36+H44</f>
        <v>1</v>
      </c>
    </row>
    <row r="48" ht="12.75">
      <c r="B48" s="31" t="s">
        <v>22</v>
      </c>
    </row>
    <row r="49" spans="2:4" ht="12.75">
      <c r="B49" s="4" t="s">
        <v>185</v>
      </c>
      <c r="C49" s="10">
        <v>822</v>
      </c>
      <c r="D49" s="10"/>
    </row>
    <row r="50" spans="2:3" ht="12.75">
      <c r="B50" s="44" t="s">
        <v>104</v>
      </c>
      <c r="C50" s="21">
        <v>286</v>
      </c>
    </row>
    <row r="51" spans="2:3" ht="12.75">
      <c r="B51" s="44" t="s">
        <v>131</v>
      </c>
      <c r="C51" s="21">
        <v>171</v>
      </c>
    </row>
    <row r="52" spans="2:7" ht="12.75">
      <c r="B52" s="30" t="s">
        <v>23</v>
      </c>
      <c r="C52" s="22">
        <f>SUM(C49:C51)</f>
        <v>1279</v>
      </c>
      <c r="D52" s="26">
        <f>C52/C66</f>
        <v>0.14490816062939313</v>
      </c>
      <c r="F52" s="7" t="s">
        <v>119</v>
      </c>
      <c r="G52" s="78">
        <f>G47-C66</f>
        <v>-1642.0200000000004</v>
      </c>
    </row>
    <row r="54" ht="12.75">
      <c r="B54" s="31" t="s">
        <v>24</v>
      </c>
    </row>
    <row r="55" spans="2:4" ht="12.75">
      <c r="B55" s="30" t="s">
        <v>56</v>
      </c>
      <c r="C55" s="22">
        <f>SUM(C54)</f>
        <v>0</v>
      </c>
      <c r="D55" s="26">
        <f>C55/C66</f>
        <v>0</v>
      </c>
    </row>
    <row r="56" ht="12.75">
      <c r="E56" s="3"/>
    </row>
    <row r="57" spans="2:3" ht="12.75">
      <c r="B57" s="31" t="s">
        <v>25</v>
      </c>
      <c r="C57" s="11"/>
    </row>
    <row r="58" spans="2:3" ht="12.75">
      <c r="B58" s="6" t="s">
        <v>186</v>
      </c>
      <c r="C58" s="11">
        <v>60</v>
      </c>
    </row>
    <row r="59" spans="2:3" ht="12.75">
      <c r="B59" s="6" t="s">
        <v>187</v>
      </c>
      <c r="C59" s="11">
        <v>30</v>
      </c>
    </row>
    <row r="60" spans="2:3" ht="12.75">
      <c r="B60" s="6" t="s">
        <v>188</v>
      </c>
      <c r="C60" s="11">
        <v>30</v>
      </c>
    </row>
    <row r="61" spans="2:3" ht="12.75">
      <c r="B61" s="6" t="s">
        <v>189</v>
      </c>
      <c r="C61" s="11">
        <v>30</v>
      </c>
    </row>
    <row r="62" spans="2:3" ht="12.75">
      <c r="B62" s="6" t="s">
        <v>192</v>
      </c>
      <c r="C62" s="10">
        <v>625</v>
      </c>
    </row>
    <row r="63" spans="2:3" ht="12.75">
      <c r="B63" s="6" t="s">
        <v>193</v>
      </c>
      <c r="C63" s="10">
        <v>2449</v>
      </c>
    </row>
    <row r="64" spans="2:4" ht="12.75">
      <c r="B64" s="30" t="s">
        <v>8</v>
      </c>
      <c r="C64" s="15">
        <f>SUM(C58:C63)</f>
        <v>3224</v>
      </c>
      <c r="D64" s="26">
        <f>C64/C66</f>
        <v>0.365272798959471</v>
      </c>
    </row>
    <row r="66" spans="2:4" ht="12.75">
      <c r="B66" s="18" t="s">
        <v>26</v>
      </c>
      <c r="C66" s="36">
        <f>C15+C19+C23+C28+C34+C42+C46+C52+C55+C64</f>
        <v>8826.28</v>
      </c>
      <c r="D66" s="27">
        <f>D15+D19+D23+D28+D34+D42+D46+D52+D55+D64</f>
        <v>1</v>
      </c>
    </row>
    <row r="67" ht="12.75">
      <c r="I67" s="9"/>
    </row>
    <row r="75" ht="12.75">
      <c r="E75" s="3"/>
    </row>
    <row r="88" ht="12.75">
      <c r="E88" s="3"/>
    </row>
    <row r="106" ht="15">
      <c r="E106" s="2"/>
    </row>
  </sheetData>
  <printOptions/>
  <pageMargins left="0.35" right="0.75" top="1" bottom="1" header="0.5" footer="0.5"/>
  <pageSetup horizontalDpi="600" verticalDpi="600" orientation="portrait" paperSize="9" scale="88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zoomScaleSheetLayoutView="75" workbookViewId="0" topLeftCell="A30">
      <selection activeCell="E51" sqref="E51"/>
    </sheetView>
  </sheetViews>
  <sheetFormatPr defaultColWidth="11.421875" defaultRowHeight="12.75"/>
  <cols>
    <col min="1" max="1" width="9.140625" style="0" customWidth="1"/>
    <col min="2" max="2" width="21.7109375" style="0" customWidth="1"/>
    <col min="3" max="3" width="9.140625" style="0" customWidth="1"/>
    <col min="4" max="4" width="4.8515625" style="0" customWidth="1"/>
    <col min="5" max="5" width="10.140625" style="0" customWidth="1"/>
    <col min="6" max="6" width="39.00390625" style="0" customWidth="1"/>
    <col min="7" max="7" width="10.28125" style="0" customWidth="1"/>
    <col min="8" max="16384" width="9.140625" style="0" customWidth="1"/>
  </cols>
  <sheetData>
    <row r="1" spans="1:7" ht="12.75">
      <c r="A1" s="1" t="s">
        <v>43</v>
      </c>
      <c r="E1" s="1" t="s">
        <v>156</v>
      </c>
      <c r="G1" s="11"/>
    </row>
    <row r="2" spans="1:7" ht="12.75">
      <c r="A2" s="4" t="s">
        <v>40</v>
      </c>
      <c r="C2" s="4"/>
      <c r="E2">
        <v>5.07</v>
      </c>
      <c r="F2" t="s">
        <v>159</v>
      </c>
      <c r="G2" s="11">
        <v>242</v>
      </c>
    </row>
    <row r="3" spans="1:7" ht="12.75">
      <c r="A3" s="4">
        <v>6.07</v>
      </c>
      <c r="B3" t="s">
        <v>49</v>
      </c>
      <c r="C3" s="11">
        <v>20</v>
      </c>
      <c r="E3">
        <v>16.07</v>
      </c>
      <c r="F3" t="s">
        <v>157</v>
      </c>
      <c r="G3" s="11">
        <v>120</v>
      </c>
    </row>
    <row r="4" spans="1:7" ht="12.75">
      <c r="A4" s="4">
        <v>13.07</v>
      </c>
      <c r="B4" t="s">
        <v>49</v>
      </c>
      <c r="C4" s="11">
        <v>7</v>
      </c>
      <c r="F4" s="75" t="s">
        <v>158</v>
      </c>
      <c r="G4" s="33">
        <f>SUM(G2:G3)</f>
        <v>362</v>
      </c>
    </row>
    <row r="5" spans="1:7" ht="12.75">
      <c r="A5" s="4"/>
      <c r="C5" s="11"/>
      <c r="G5" s="11"/>
    </row>
    <row r="6" spans="1:7" ht="12.75">
      <c r="A6" s="4">
        <v>22.07</v>
      </c>
      <c r="B6" t="s">
        <v>49</v>
      </c>
      <c r="C6" s="11">
        <v>20</v>
      </c>
      <c r="G6" s="11"/>
    </row>
    <row r="7" spans="1:7" ht="12.75">
      <c r="A7" s="4">
        <v>25.07</v>
      </c>
      <c r="B7" t="s">
        <v>49</v>
      </c>
      <c r="C7" s="11">
        <v>20</v>
      </c>
      <c r="G7" s="11"/>
    </row>
    <row r="8" spans="1:7" ht="12.75">
      <c r="A8" s="4">
        <v>27.07</v>
      </c>
      <c r="B8" t="s">
        <v>49</v>
      </c>
      <c r="C8" s="11">
        <v>30</v>
      </c>
      <c r="E8" s="1" t="s">
        <v>18</v>
      </c>
      <c r="G8" s="11"/>
    </row>
    <row r="9" spans="1:7" ht="12.75">
      <c r="A9" s="4"/>
      <c r="B9" s="34" t="s">
        <v>50</v>
      </c>
      <c r="C9" s="22">
        <f>SUM(C3:C8)</f>
        <v>97</v>
      </c>
      <c r="E9" t="s">
        <v>72</v>
      </c>
      <c r="G9" s="11"/>
    </row>
    <row r="10" spans="1:7" ht="12.75">
      <c r="A10" s="4" t="s">
        <v>41</v>
      </c>
      <c r="C10" s="4"/>
      <c r="E10">
        <v>14.07</v>
      </c>
      <c r="F10" t="s">
        <v>166</v>
      </c>
      <c r="G10" s="11">
        <v>17.4</v>
      </c>
    </row>
    <row r="11" spans="1:7" ht="12.75">
      <c r="A11" s="4">
        <v>5.07</v>
      </c>
      <c r="B11" t="s">
        <v>51</v>
      </c>
      <c r="C11" s="10">
        <v>20</v>
      </c>
      <c r="F11" s="5" t="s">
        <v>167</v>
      </c>
      <c r="G11" s="21">
        <v>13.45</v>
      </c>
    </row>
    <row r="12" spans="1:7" ht="12.75">
      <c r="A12" s="4">
        <v>13.07</v>
      </c>
      <c r="B12" t="s">
        <v>51</v>
      </c>
      <c r="C12" s="10">
        <v>20</v>
      </c>
      <c r="F12" s="5" t="s">
        <v>168</v>
      </c>
      <c r="G12" s="21">
        <v>8.3</v>
      </c>
    </row>
    <row r="13" spans="1:9" ht="12.75">
      <c r="A13" s="4">
        <v>14.07</v>
      </c>
      <c r="B13" t="s">
        <v>51</v>
      </c>
      <c r="C13" s="10">
        <v>20</v>
      </c>
      <c r="F13" s="5" t="s">
        <v>169</v>
      </c>
      <c r="G13" s="21">
        <v>8</v>
      </c>
      <c r="H13" s="11"/>
      <c r="I13" s="11"/>
    </row>
    <row r="14" spans="1:7" ht="12.75">
      <c r="A14">
        <v>17.07</v>
      </c>
      <c r="B14" t="s">
        <v>51</v>
      </c>
      <c r="C14" s="10">
        <v>10</v>
      </c>
      <c r="E14">
        <v>16.07</v>
      </c>
      <c r="F14" s="5" t="s">
        <v>163</v>
      </c>
      <c r="G14" s="21">
        <v>250</v>
      </c>
    </row>
    <row r="15" spans="1:9" ht="12.75">
      <c r="A15" s="4">
        <v>20.07</v>
      </c>
      <c r="B15" t="s">
        <v>51</v>
      </c>
      <c r="C15" s="10">
        <v>20</v>
      </c>
      <c r="E15">
        <v>16.07</v>
      </c>
      <c r="F15" t="s">
        <v>164</v>
      </c>
      <c r="G15" s="21">
        <v>14.85</v>
      </c>
      <c r="I15" s="11"/>
    </row>
    <row r="16" spans="1:9" ht="12.75">
      <c r="A16" s="4">
        <v>22.07</v>
      </c>
      <c r="B16" t="s">
        <v>51</v>
      </c>
      <c r="C16" s="10">
        <v>20</v>
      </c>
      <c r="E16">
        <v>20.07</v>
      </c>
      <c r="F16" s="5" t="s">
        <v>167</v>
      </c>
      <c r="G16" s="21">
        <v>13.45</v>
      </c>
      <c r="I16" s="11"/>
    </row>
    <row r="17" spans="1:9" ht="12.75">
      <c r="A17" s="4"/>
      <c r="B17" s="34" t="s">
        <v>50</v>
      </c>
      <c r="C17" s="22">
        <f>SUM(C11:C16)</f>
        <v>110</v>
      </c>
      <c r="F17" s="5" t="s">
        <v>174</v>
      </c>
      <c r="G17" s="21">
        <v>12.94</v>
      </c>
      <c r="I17" s="11"/>
    </row>
    <row r="18" spans="1:9" ht="12.75">
      <c r="A18" t="s">
        <v>11</v>
      </c>
      <c r="B18" s="34"/>
      <c r="F18" s="5" t="s">
        <v>175</v>
      </c>
      <c r="G18" s="21">
        <v>9.28</v>
      </c>
      <c r="I18" s="11"/>
    </row>
    <row r="19" spans="2:9" ht="12.75">
      <c r="B19" t="s">
        <v>51</v>
      </c>
      <c r="C19" s="11"/>
      <c r="F19" s="5" t="s">
        <v>176</v>
      </c>
      <c r="G19" s="21">
        <v>8.24</v>
      </c>
      <c r="I19" s="11"/>
    </row>
    <row r="20" spans="2:9" ht="12.75">
      <c r="B20" s="34" t="s">
        <v>50</v>
      </c>
      <c r="C20" s="15">
        <f>SUM(C19:C19)</f>
        <v>0</v>
      </c>
      <c r="F20" s="5" t="s">
        <v>177</v>
      </c>
      <c r="G20" s="21">
        <v>8.3</v>
      </c>
      <c r="I20" s="11"/>
    </row>
    <row r="21" spans="1:9" ht="12.75">
      <c r="A21" t="s">
        <v>12</v>
      </c>
      <c r="E21">
        <v>27.07</v>
      </c>
      <c r="F21" s="5" t="s">
        <v>179</v>
      </c>
      <c r="G21" s="21">
        <v>12.5</v>
      </c>
      <c r="I21" s="11"/>
    </row>
    <row r="22" spans="3:9" ht="12.75">
      <c r="C22" s="11"/>
      <c r="F22" s="5" t="s">
        <v>178</v>
      </c>
      <c r="G22" s="21">
        <v>4.75</v>
      </c>
      <c r="I22" s="11"/>
    </row>
    <row r="23" spans="1:9" ht="12.75">
      <c r="A23">
        <v>22.07</v>
      </c>
      <c r="B23" t="s">
        <v>51</v>
      </c>
      <c r="C23" s="11">
        <v>5</v>
      </c>
      <c r="F23" s="5" t="s">
        <v>180</v>
      </c>
      <c r="G23" s="21">
        <v>16.6</v>
      </c>
      <c r="I23" s="11"/>
    </row>
    <row r="24" spans="1:9" ht="12.75">
      <c r="A24">
        <v>23.07</v>
      </c>
      <c r="B24" t="s">
        <v>51</v>
      </c>
      <c r="C24" s="11">
        <v>9.26</v>
      </c>
      <c r="F24" s="5" t="s">
        <v>181</v>
      </c>
      <c r="G24" s="21">
        <v>8</v>
      </c>
      <c r="H24" s="11"/>
      <c r="I24" s="11"/>
    </row>
    <row r="25" spans="2:7" ht="12.75">
      <c r="B25" s="34" t="s">
        <v>50</v>
      </c>
      <c r="C25" s="15">
        <f>SUM(C22:C24)</f>
        <v>14.26</v>
      </c>
      <c r="F25" s="34" t="s">
        <v>50</v>
      </c>
      <c r="G25" s="15">
        <f>SUM(G10:G24)</f>
        <v>406.06</v>
      </c>
    </row>
    <row r="26" spans="1:7" ht="12.75">
      <c r="A26" t="s">
        <v>94</v>
      </c>
      <c r="C26" s="11"/>
      <c r="E26" t="s">
        <v>73</v>
      </c>
      <c r="G26" s="11"/>
    </row>
    <row r="27" spans="1:7" ht="12.75">
      <c r="A27" t="s">
        <v>148</v>
      </c>
      <c r="B27" t="s">
        <v>149</v>
      </c>
      <c r="C27" s="11">
        <v>7</v>
      </c>
      <c r="E27">
        <v>9.07</v>
      </c>
      <c r="F27" s="65" t="s">
        <v>165</v>
      </c>
      <c r="G27" s="11">
        <v>100</v>
      </c>
    </row>
    <row r="28" spans="1:7" ht="12.75">
      <c r="A28" t="s">
        <v>95</v>
      </c>
      <c r="B28" t="s">
        <v>146</v>
      </c>
      <c r="C28" s="11">
        <v>35</v>
      </c>
      <c r="F28" s="34" t="s">
        <v>50</v>
      </c>
      <c r="G28" s="15">
        <f>SUM(G27:G27)</f>
        <v>100</v>
      </c>
    </row>
    <row r="29" spans="1:5" ht="12.75">
      <c r="A29" t="s">
        <v>153</v>
      </c>
      <c r="B29" t="s">
        <v>154</v>
      </c>
      <c r="C29" s="11">
        <v>12</v>
      </c>
      <c r="E29" t="s">
        <v>74</v>
      </c>
    </row>
    <row r="30" spans="2:7" ht="12.75">
      <c r="B30" t="s">
        <v>155</v>
      </c>
      <c r="C30" s="11">
        <v>3.5</v>
      </c>
      <c r="F30" s="34" t="s">
        <v>50</v>
      </c>
      <c r="G30" s="15">
        <f>SUM(G29)</f>
        <v>0</v>
      </c>
    </row>
    <row r="31" spans="2:7" ht="12.75">
      <c r="B31" s="34" t="s">
        <v>50</v>
      </c>
      <c r="C31" s="15">
        <f>SUM(C27:C30)</f>
        <v>57.5</v>
      </c>
      <c r="F31" s="66"/>
      <c r="G31" s="11"/>
    </row>
    <row r="32" spans="6:7" ht="12.75">
      <c r="F32" s="75" t="s">
        <v>46</v>
      </c>
      <c r="G32" s="33">
        <f>G25+G28+G30</f>
        <v>506.06</v>
      </c>
    </row>
    <row r="33" spans="2:3" ht="12.75">
      <c r="B33" s="76" t="s">
        <v>170</v>
      </c>
      <c r="C33" s="33">
        <f>C9+C17+C20+C25+C31</f>
        <v>278.76</v>
      </c>
    </row>
    <row r="34" ht="12.75">
      <c r="E34" s="1" t="s">
        <v>47</v>
      </c>
    </row>
    <row r="35" spans="1:7" ht="12.75">
      <c r="A35" s="1" t="s">
        <v>44</v>
      </c>
      <c r="E35" s="4">
        <v>30.06</v>
      </c>
      <c r="F35" s="4" t="s">
        <v>182</v>
      </c>
      <c r="G35" s="10">
        <v>66</v>
      </c>
    </row>
    <row r="36" spans="1:7" ht="12.75">
      <c r="A36">
        <v>6.07</v>
      </c>
      <c r="B36" t="s">
        <v>54</v>
      </c>
      <c r="C36" s="11">
        <v>1.25</v>
      </c>
      <c r="E36">
        <v>2.07</v>
      </c>
      <c r="F36" t="s">
        <v>122</v>
      </c>
      <c r="G36" s="11">
        <v>30</v>
      </c>
    </row>
    <row r="37" spans="1:7" ht="12.75">
      <c r="A37">
        <v>11.07</v>
      </c>
      <c r="B37" t="s">
        <v>55</v>
      </c>
      <c r="C37" s="11">
        <v>1.25</v>
      </c>
      <c r="E37">
        <v>5.07</v>
      </c>
      <c r="F37" t="s">
        <v>121</v>
      </c>
      <c r="G37">
        <v>0.69</v>
      </c>
    </row>
    <row r="38" spans="1:7" ht="12.75">
      <c r="A38">
        <v>11.07</v>
      </c>
      <c r="B38" t="s">
        <v>55</v>
      </c>
      <c r="C38" s="11">
        <v>1.25</v>
      </c>
      <c r="E38">
        <v>6.07</v>
      </c>
      <c r="F38" t="s">
        <v>161</v>
      </c>
      <c r="G38" s="11">
        <v>10</v>
      </c>
    </row>
    <row r="39" spans="1:7" ht="12.75">
      <c r="A39">
        <v>15.07</v>
      </c>
      <c r="B39" t="s">
        <v>55</v>
      </c>
      <c r="C39" s="11">
        <v>1.25</v>
      </c>
      <c r="E39" s="4">
        <v>7.07</v>
      </c>
      <c r="F39" t="s">
        <v>120</v>
      </c>
      <c r="G39" s="11">
        <v>0.66</v>
      </c>
    </row>
    <row r="40" spans="1:7" ht="12.75">
      <c r="A40">
        <v>15.04</v>
      </c>
      <c r="B40" t="s">
        <v>55</v>
      </c>
      <c r="C40" s="11">
        <v>1.25</v>
      </c>
      <c r="E40" s="4">
        <v>9.07</v>
      </c>
      <c r="F40" t="s">
        <v>173</v>
      </c>
      <c r="G40" s="11">
        <v>30</v>
      </c>
    </row>
    <row r="41" spans="1:7" ht="12.75">
      <c r="A41">
        <v>15.07</v>
      </c>
      <c r="B41" t="s">
        <v>54</v>
      </c>
      <c r="C41" s="11">
        <v>1.25</v>
      </c>
      <c r="E41" s="4">
        <v>9.07</v>
      </c>
      <c r="F41" t="s">
        <v>162</v>
      </c>
      <c r="G41" s="11">
        <v>6.67</v>
      </c>
    </row>
    <row r="42" spans="1:7" ht="12.75">
      <c r="A42">
        <v>20.07</v>
      </c>
      <c r="B42" t="s">
        <v>54</v>
      </c>
      <c r="C42" s="11">
        <v>1.25</v>
      </c>
      <c r="E42">
        <v>20.07</v>
      </c>
      <c r="F42" t="s">
        <v>150</v>
      </c>
      <c r="G42" s="11">
        <v>1.05</v>
      </c>
    </row>
    <row r="43" spans="1:7" ht="12.75">
      <c r="A43">
        <v>20.07</v>
      </c>
      <c r="B43" t="s">
        <v>55</v>
      </c>
      <c r="C43" s="11">
        <v>1.25</v>
      </c>
      <c r="E43">
        <v>20.07</v>
      </c>
      <c r="F43" s="65" t="s">
        <v>151</v>
      </c>
      <c r="G43" s="11">
        <v>2.66</v>
      </c>
    </row>
    <row r="44" spans="1:7" ht="12.75">
      <c r="A44">
        <v>20.07</v>
      </c>
      <c r="B44" t="s">
        <v>55</v>
      </c>
      <c r="C44" s="11">
        <v>1.25</v>
      </c>
      <c r="E44">
        <v>27.07</v>
      </c>
      <c r="F44" s="65" t="s">
        <v>183</v>
      </c>
      <c r="G44" s="11">
        <v>54</v>
      </c>
    </row>
    <row r="45" spans="1:7" ht="12.75">
      <c r="A45">
        <v>21.07</v>
      </c>
      <c r="B45" t="s">
        <v>53</v>
      </c>
      <c r="C45" s="11">
        <v>2.3</v>
      </c>
      <c r="E45">
        <v>28.07</v>
      </c>
      <c r="F45" t="s">
        <v>145</v>
      </c>
      <c r="G45" s="11">
        <v>2.2</v>
      </c>
    </row>
    <row r="46" spans="1:7" ht="12.75">
      <c r="A46">
        <v>22.07</v>
      </c>
      <c r="B46" t="s">
        <v>54</v>
      </c>
      <c r="C46" s="11">
        <v>1.25</v>
      </c>
      <c r="F46" s="75" t="s">
        <v>48</v>
      </c>
      <c r="G46" s="33">
        <f>SUM(G35:G45)</f>
        <v>203.92999999999998</v>
      </c>
    </row>
    <row r="47" spans="1:3" ht="12.75">
      <c r="A47">
        <v>22.07</v>
      </c>
      <c r="B47" t="s">
        <v>52</v>
      </c>
      <c r="C47" s="11">
        <v>2.3</v>
      </c>
    </row>
    <row r="48" spans="1:6" ht="12.75">
      <c r="A48">
        <v>22.07</v>
      </c>
      <c r="B48" t="s">
        <v>52</v>
      </c>
      <c r="C48" s="11">
        <v>2.3</v>
      </c>
      <c r="F48" t="s">
        <v>196</v>
      </c>
    </row>
    <row r="49" spans="1:3" ht="12.75">
      <c r="A49">
        <v>23.07</v>
      </c>
      <c r="B49" t="s">
        <v>172</v>
      </c>
      <c r="C49" s="11">
        <v>2.3</v>
      </c>
    </row>
    <row r="50" spans="1:3" ht="12.75">
      <c r="A50">
        <v>26.07</v>
      </c>
      <c r="B50" t="s">
        <v>55</v>
      </c>
      <c r="C50" s="11">
        <v>1.25</v>
      </c>
    </row>
    <row r="51" spans="1:3" ht="12.75">
      <c r="A51">
        <v>27.07</v>
      </c>
      <c r="B51" t="s">
        <v>53</v>
      </c>
      <c r="C51" s="11">
        <v>2.3</v>
      </c>
    </row>
    <row r="52" spans="1:8" ht="12.75">
      <c r="A52">
        <v>28.07</v>
      </c>
      <c r="B52" t="s">
        <v>52</v>
      </c>
      <c r="C52" s="11">
        <v>2.3</v>
      </c>
      <c r="H52" s="80"/>
    </row>
    <row r="53" spans="2:8" ht="12.75">
      <c r="B53" s="76" t="s">
        <v>13</v>
      </c>
      <c r="C53" s="33">
        <f>SUM(C36:C52)</f>
        <v>27.550000000000004</v>
      </c>
      <c r="E53" s="1" t="s">
        <v>25</v>
      </c>
      <c r="H53" s="80"/>
    </row>
    <row r="54" spans="5:8" ht="12.75">
      <c r="E54" s="3" t="s">
        <v>143</v>
      </c>
      <c r="H54" s="80"/>
    </row>
    <row r="55" spans="5:7" ht="94.5" customHeight="1">
      <c r="E55" s="87" t="s">
        <v>184</v>
      </c>
      <c r="F55" s="87"/>
      <c r="G55" s="87"/>
    </row>
    <row r="56" ht="12.75">
      <c r="H56" s="80"/>
    </row>
    <row r="57" ht="12.75">
      <c r="H57" s="80"/>
    </row>
    <row r="61" spans="5:7" ht="12.75">
      <c r="E61" s="86"/>
      <c r="F61" s="67"/>
      <c r="G61" s="67"/>
    </row>
    <row r="62" spans="5:7" ht="12.75">
      <c r="E62" s="67"/>
      <c r="F62" s="67"/>
      <c r="G62" s="67"/>
    </row>
    <row r="63" spans="5:7" ht="12.75">
      <c r="E63" s="67"/>
      <c r="F63" s="67"/>
      <c r="G63" s="67"/>
    </row>
    <row r="64" spans="5:7" ht="12.75">
      <c r="E64" s="67"/>
      <c r="F64" s="67"/>
      <c r="G64" s="67"/>
    </row>
    <row r="65" spans="6:7" ht="12.75">
      <c r="F65" s="65"/>
      <c r="G65" s="11"/>
    </row>
    <row r="66" spans="6:7" ht="12.75">
      <c r="F66" s="64"/>
      <c r="G66" s="11"/>
    </row>
    <row r="67" spans="6:7" ht="12.75">
      <c r="F67" s="64"/>
      <c r="G67" s="11"/>
    </row>
    <row r="75" ht="12.75">
      <c r="C75" s="11"/>
    </row>
    <row r="76" ht="12.75">
      <c r="C76" s="11"/>
    </row>
    <row r="77" ht="12.75">
      <c r="C77" s="11"/>
    </row>
    <row r="83" ht="12.75">
      <c r="A83" s="34"/>
    </row>
    <row r="89" spans="2:3" ht="12.75">
      <c r="B89" s="34"/>
      <c r="C89" s="44"/>
    </row>
    <row r="90" ht="12.75">
      <c r="G90" s="11"/>
    </row>
    <row r="95" ht="12.75">
      <c r="G95" s="11"/>
    </row>
    <row r="96" ht="12.75">
      <c r="G96" s="11"/>
    </row>
    <row r="99" spans="2:3" ht="12.75">
      <c r="B99" s="8"/>
      <c r="C99" s="1"/>
    </row>
    <row r="100" ht="12.75">
      <c r="A100" s="1"/>
    </row>
    <row r="101" ht="12.75">
      <c r="C101" s="10"/>
    </row>
    <row r="102" spans="2:3" ht="12.75">
      <c r="B102" s="1"/>
      <c r="C102" s="21"/>
    </row>
    <row r="121" spans="2:3" ht="12.75">
      <c r="B121" s="4"/>
      <c r="C121" s="11"/>
    </row>
    <row r="122" spans="2:3" ht="12.75">
      <c r="B122" s="4"/>
      <c r="C122" s="11"/>
    </row>
    <row r="142" ht="12.75">
      <c r="C142" s="10"/>
    </row>
    <row r="143" spans="1:3" ht="12.75">
      <c r="A143" s="6"/>
      <c r="C143" s="12"/>
    </row>
    <row r="144" spans="1:3" ht="12.75">
      <c r="A144" s="6"/>
      <c r="B144" s="8"/>
      <c r="C144" s="13"/>
    </row>
  </sheetData>
  <mergeCells count="1">
    <mergeCell ref="E55:G55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57"/>
  <sheetViews>
    <sheetView workbookViewId="0" topLeftCell="A29">
      <selection activeCell="B39" sqref="B39"/>
    </sheetView>
  </sheetViews>
  <sheetFormatPr defaultColWidth="11.421875" defaultRowHeight="12.75"/>
  <cols>
    <col min="1" max="1" width="6.7109375" style="0" customWidth="1"/>
    <col min="3" max="3" width="15.8515625" style="0" customWidth="1"/>
    <col min="4" max="4" width="12.8515625" style="0" customWidth="1"/>
    <col min="5" max="5" width="10.28125" style="0" customWidth="1"/>
    <col min="6" max="6" width="14.28125" style="0" customWidth="1"/>
    <col min="7" max="7" width="12.8515625" style="0" customWidth="1"/>
    <col min="8" max="8" width="8.8515625" style="0" customWidth="1"/>
  </cols>
  <sheetData>
    <row r="2" ht="18">
      <c r="E2" s="57" t="s">
        <v>144</v>
      </c>
    </row>
    <row r="3" ht="12.75">
      <c r="B3" t="s">
        <v>137</v>
      </c>
    </row>
    <row r="4" spans="2:8" ht="12.75">
      <c r="B4" s="48" t="s">
        <v>62</v>
      </c>
      <c r="C4" s="43"/>
      <c r="D4" s="43"/>
      <c r="E4" s="43"/>
      <c r="F4" s="58" t="s">
        <v>57</v>
      </c>
      <c r="G4" s="43"/>
      <c r="H4" s="41"/>
    </row>
    <row r="5" spans="2:8" ht="12.75">
      <c r="B5" s="49" t="s">
        <v>14</v>
      </c>
      <c r="C5" s="44"/>
      <c r="D5" s="21">
        <f>'julio 04'!C15</f>
        <v>2625</v>
      </c>
      <c r="E5" s="21"/>
      <c r="F5" s="44" t="s">
        <v>31</v>
      </c>
      <c r="G5" s="44"/>
      <c r="H5" s="45">
        <f>'julio 04'!G16</f>
        <v>4310</v>
      </c>
    </row>
    <row r="6" spans="2:8" ht="12.75">
      <c r="B6" s="49" t="s">
        <v>63</v>
      </c>
      <c r="C6" s="44"/>
      <c r="D6" s="21">
        <f>'julio 04'!C19</f>
        <v>278.76</v>
      </c>
      <c r="E6" s="21"/>
      <c r="F6" s="44" t="s">
        <v>58</v>
      </c>
      <c r="G6" s="44"/>
      <c r="H6" s="45">
        <f>'julio 04'!G24</f>
        <v>23</v>
      </c>
    </row>
    <row r="7" spans="2:8" ht="12.75">
      <c r="B7" s="49" t="s">
        <v>64</v>
      </c>
      <c r="C7" s="44"/>
      <c r="D7" s="21">
        <f>'julio 04'!C23</f>
        <v>27.550000000000004</v>
      </c>
      <c r="E7" s="21"/>
      <c r="F7" s="44" t="s">
        <v>59</v>
      </c>
      <c r="G7" s="44"/>
      <c r="H7" s="45">
        <f>'julio 04'!G31</f>
        <v>1144</v>
      </c>
    </row>
    <row r="8" spans="2:8" ht="12.75">
      <c r="B8" s="49" t="s">
        <v>15</v>
      </c>
      <c r="C8" s="44"/>
      <c r="D8" s="21">
        <f>'julio 04'!C28</f>
        <v>362</v>
      </c>
      <c r="E8" s="21"/>
      <c r="F8" s="44" t="s">
        <v>81</v>
      </c>
      <c r="G8" s="44"/>
      <c r="H8" s="45">
        <f>'julio 04'!G36</f>
        <v>305</v>
      </c>
    </row>
    <row r="9" spans="2:8" ht="12.75">
      <c r="B9" s="49" t="s">
        <v>18</v>
      </c>
      <c r="C9" s="44"/>
      <c r="D9" s="21">
        <f>'julio 04'!C34</f>
        <v>506.06</v>
      </c>
      <c r="E9" s="21"/>
      <c r="F9" s="44" t="s">
        <v>60</v>
      </c>
      <c r="G9" s="44"/>
      <c r="H9" s="45">
        <f>'julio 04'!G44</f>
        <v>1402.26</v>
      </c>
    </row>
    <row r="10" spans="2:8" ht="12.75">
      <c r="B10" s="49" t="s">
        <v>65</v>
      </c>
      <c r="C10" s="44"/>
      <c r="D10" s="21">
        <f>'julio 04'!C42</f>
        <v>319.97999999999996</v>
      </c>
      <c r="E10" s="21"/>
      <c r="F10" s="50"/>
      <c r="G10" s="50"/>
      <c r="H10" s="51"/>
    </row>
    <row r="11" spans="2:8" ht="12.75">
      <c r="B11" s="49" t="s">
        <v>66</v>
      </c>
      <c r="C11" s="44"/>
      <c r="D11" s="21">
        <f>'julio 04'!C46</f>
        <v>203.92999999999998</v>
      </c>
      <c r="E11" s="21"/>
      <c r="F11" s="50" t="s">
        <v>61</v>
      </c>
      <c r="G11" s="50"/>
      <c r="H11" s="51">
        <f>SUM(H5:H9)</f>
        <v>7184.26</v>
      </c>
    </row>
    <row r="12" spans="2:8" ht="12.75">
      <c r="B12" s="49" t="s">
        <v>67</v>
      </c>
      <c r="C12" s="44"/>
      <c r="D12" s="21">
        <f>'julio 04'!C52</f>
        <v>1279</v>
      </c>
      <c r="E12" s="21"/>
      <c r="H12" s="42"/>
    </row>
    <row r="13" spans="2:8" ht="12.75">
      <c r="B13" s="49" t="s">
        <v>24</v>
      </c>
      <c r="C13" s="44"/>
      <c r="D13" s="21">
        <f>'julio 04'!C55</f>
        <v>0</v>
      </c>
      <c r="E13" s="21"/>
      <c r="H13" s="42"/>
    </row>
    <row r="14" spans="2:8" ht="12.75">
      <c r="B14" s="49" t="s">
        <v>68</v>
      </c>
      <c r="C14" s="44"/>
      <c r="D14" s="21">
        <f>'julio 04'!C64</f>
        <v>3224</v>
      </c>
      <c r="E14" s="21"/>
      <c r="H14" s="42"/>
    </row>
    <row r="15" spans="2:8" ht="12.75">
      <c r="B15" s="39"/>
      <c r="F15" s="83" t="s">
        <v>132</v>
      </c>
      <c r="H15" s="82">
        <f>H11-D16</f>
        <v>-1642.0200000000004</v>
      </c>
    </row>
    <row r="16" spans="2:8" ht="12.75">
      <c r="B16" s="52" t="s">
        <v>26</v>
      </c>
      <c r="C16" s="50"/>
      <c r="D16" s="56">
        <f>SUM(D5:D14)</f>
        <v>8826.28</v>
      </c>
      <c r="E16" s="56"/>
      <c r="G16" s="83"/>
      <c r="H16" s="82"/>
    </row>
    <row r="17" spans="2:8" ht="12.75">
      <c r="B17" s="59"/>
      <c r="C17" s="60"/>
      <c r="D17" s="61"/>
      <c r="E17" s="61"/>
      <c r="F17" s="46"/>
      <c r="G17" s="46"/>
      <c r="H17" s="62"/>
    </row>
    <row r="18" spans="2:8" ht="12.75">
      <c r="B18" s="83"/>
      <c r="C18" s="83"/>
      <c r="D18" s="81"/>
      <c r="E18" s="81"/>
      <c r="F18" s="44"/>
      <c r="G18" s="44"/>
      <c r="H18" s="44"/>
    </row>
    <row r="19" spans="2:8" ht="12.75">
      <c r="B19" s="83"/>
      <c r="C19" s="83"/>
      <c r="D19" s="81"/>
      <c r="E19" s="81"/>
      <c r="F19" s="44"/>
      <c r="G19" s="44"/>
      <c r="H19" s="44"/>
    </row>
    <row r="20" spans="1:8" ht="12.75">
      <c r="A20" s="44"/>
      <c r="B20" s="60" t="s">
        <v>138</v>
      </c>
      <c r="C20" s="83"/>
      <c r="D20" s="81"/>
      <c r="E20" s="81"/>
      <c r="F20" s="44"/>
      <c r="G20" s="44"/>
      <c r="H20" s="46"/>
    </row>
    <row r="21" spans="2:8" ht="12.75">
      <c r="B21" s="84" t="s">
        <v>133</v>
      </c>
      <c r="C21" s="43"/>
      <c r="D21" s="43"/>
      <c r="E21" s="43"/>
      <c r="F21" s="58" t="s">
        <v>134</v>
      </c>
      <c r="G21" s="43"/>
      <c r="H21" s="42"/>
    </row>
    <row r="22" spans="2:8" ht="12.75">
      <c r="B22" s="49" t="s">
        <v>14</v>
      </c>
      <c r="C22" s="44"/>
      <c r="D22" s="21">
        <f>'julio 04'!C15</f>
        <v>2625</v>
      </c>
      <c r="E22" s="21"/>
      <c r="F22" s="44" t="s">
        <v>31</v>
      </c>
      <c r="G22" s="44"/>
      <c r="H22" s="45">
        <f>'julio 04'!G16</f>
        <v>4310</v>
      </c>
    </row>
    <row r="23" spans="2:8" ht="12.75">
      <c r="B23" s="49" t="s">
        <v>63</v>
      </c>
      <c r="C23" s="44"/>
      <c r="D23" s="21">
        <f>'julio 04'!C19</f>
        <v>278.76</v>
      </c>
      <c r="E23" s="21"/>
      <c r="F23" s="44" t="s">
        <v>58</v>
      </c>
      <c r="G23" s="44"/>
      <c r="H23" s="45">
        <f>'julio 04'!G24</f>
        <v>23</v>
      </c>
    </row>
    <row r="24" spans="2:8" ht="12.75">
      <c r="B24" s="49" t="s">
        <v>64</v>
      </c>
      <c r="C24" s="44"/>
      <c r="D24" s="21">
        <f>'julio 04'!C23</f>
        <v>27.550000000000004</v>
      </c>
      <c r="E24" s="21"/>
      <c r="F24" s="44" t="s">
        <v>59</v>
      </c>
      <c r="G24" s="44"/>
      <c r="H24" s="45">
        <f>'julio 04'!G31</f>
        <v>1144</v>
      </c>
    </row>
    <row r="25" spans="2:8" ht="12.75">
      <c r="B25" s="49" t="s">
        <v>15</v>
      </c>
      <c r="C25" s="44"/>
      <c r="D25" s="21">
        <f>'julio 04'!C28</f>
        <v>362</v>
      </c>
      <c r="E25" s="21"/>
      <c r="F25" s="44" t="s">
        <v>81</v>
      </c>
      <c r="G25" s="44"/>
      <c r="H25" s="45">
        <f>'julio 04'!G36</f>
        <v>305</v>
      </c>
    </row>
    <row r="26" spans="2:8" ht="12.75">
      <c r="B26" s="49" t="s">
        <v>18</v>
      </c>
      <c r="C26" s="44"/>
      <c r="D26" s="21">
        <f>'julio 04'!C34</f>
        <v>506.06</v>
      </c>
      <c r="E26" s="21"/>
      <c r="F26" s="44"/>
      <c r="G26" s="44"/>
      <c r="H26" s="45"/>
    </row>
    <row r="27" spans="2:8" ht="12.75">
      <c r="B27" s="49" t="s">
        <v>65</v>
      </c>
      <c r="C27" s="44"/>
      <c r="D27" s="21">
        <f>'julio 04'!C42</f>
        <v>319.97999999999996</v>
      </c>
      <c r="E27" s="21"/>
      <c r="F27" s="50" t="s">
        <v>136</v>
      </c>
      <c r="G27" s="50"/>
      <c r="H27" s="51">
        <f>SUM(H22:H25)</f>
        <v>5782</v>
      </c>
    </row>
    <row r="28" spans="2:8" ht="12.75">
      <c r="B28" s="49" t="s">
        <v>66</v>
      </c>
      <c r="C28" s="44"/>
      <c r="D28" s="21">
        <f>'julio 04'!C46</f>
        <v>203.92999999999998</v>
      </c>
      <c r="E28" s="21"/>
      <c r="G28" s="50"/>
      <c r="H28" s="42"/>
    </row>
    <row r="29" spans="2:8" ht="12.75">
      <c r="B29" s="39"/>
      <c r="F29" s="83" t="s">
        <v>132</v>
      </c>
      <c r="G29" s="83"/>
      <c r="H29" s="82">
        <f>H27-D30</f>
        <v>1458.7199999999993</v>
      </c>
    </row>
    <row r="30" spans="2:8" ht="12.75">
      <c r="B30" s="52" t="s">
        <v>135</v>
      </c>
      <c r="D30" s="56">
        <f>SUM(D22:D28)</f>
        <v>4323.280000000001</v>
      </c>
      <c r="F30" s="83"/>
      <c r="G30" s="83"/>
      <c r="H30" s="82"/>
    </row>
    <row r="31" spans="2:8" ht="12.75">
      <c r="B31" s="59"/>
      <c r="C31" s="60"/>
      <c r="D31" s="61"/>
      <c r="E31" s="61"/>
      <c r="F31" s="46"/>
      <c r="G31" s="46"/>
      <c r="H31" s="62"/>
    </row>
    <row r="32" spans="2:8" ht="12.75">
      <c r="B32" s="83"/>
      <c r="C32" s="83"/>
      <c r="D32" s="81"/>
      <c r="E32" s="81"/>
      <c r="F32" s="44"/>
      <c r="G32" s="44"/>
      <c r="H32" s="44"/>
    </row>
    <row r="33" spans="2:8" ht="12.75">
      <c r="B33" s="83"/>
      <c r="C33" s="83"/>
      <c r="D33" s="81"/>
      <c r="E33" s="81"/>
      <c r="F33" s="44"/>
      <c r="G33" s="44"/>
      <c r="H33" s="44"/>
    </row>
    <row r="34" spans="2:4" ht="12.75">
      <c r="B34" s="1" t="s">
        <v>82</v>
      </c>
      <c r="D34" s="44"/>
    </row>
    <row r="35" spans="2:5" ht="12.75">
      <c r="B35" s="38" t="s">
        <v>69</v>
      </c>
      <c r="C35" s="43"/>
      <c r="D35" s="79">
        <f>'[2]Balance junio'!$D$35</f>
        <v>8381.020000000002</v>
      </c>
      <c r="E35" s="21"/>
    </row>
    <row r="36" spans="2:5" ht="12.75">
      <c r="B36" s="39" t="s">
        <v>70</v>
      </c>
      <c r="C36" s="44"/>
      <c r="D36" s="45">
        <f>H15</f>
        <v>-1642.0200000000004</v>
      </c>
      <c r="E36" s="21"/>
    </row>
    <row r="37" spans="2:5" ht="12.75">
      <c r="B37" s="40" t="s">
        <v>71</v>
      </c>
      <c r="C37" s="46"/>
      <c r="D37" s="47">
        <f>SUM(D35:D36)</f>
        <v>6739.000000000002</v>
      </c>
      <c r="E37" s="21"/>
    </row>
    <row r="40" ht="12.75">
      <c r="B40" s="1" t="s">
        <v>83</v>
      </c>
    </row>
    <row r="41" spans="2:6" ht="12.75">
      <c r="B41" t="s">
        <v>84</v>
      </c>
      <c r="C41" s="46"/>
      <c r="D41" s="63" t="s">
        <v>85</v>
      </c>
      <c r="E41" s="63" t="s">
        <v>86</v>
      </c>
      <c r="F41" s="63" t="s">
        <v>87</v>
      </c>
    </row>
    <row r="42" spans="2:6" ht="12.75">
      <c r="B42" s="38" t="s">
        <v>88</v>
      </c>
      <c r="D42" s="68">
        <f>'[2]Balance junio'!$J$34</f>
        <v>350</v>
      </c>
      <c r="E42" s="68">
        <f>'julio 04'!C58</f>
        <v>60</v>
      </c>
      <c r="F42" s="69">
        <f aca="true" t="shared" si="0" ref="F42:F47">D42+E42</f>
        <v>410</v>
      </c>
    </row>
    <row r="43" spans="2:10" ht="12.75">
      <c r="B43" s="39" t="s">
        <v>89</v>
      </c>
      <c r="D43" s="68">
        <f>'[2]Balance junio'!$J$35</f>
        <v>100</v>
      </c>
      <c r="E43" s="68">
        <f>'julio 04'!C59</f>
        <v>30</v>
      </c>
      <c r="F43" s="70">
        <f t="shared" si="0"/>
        <v>130</v>
      </c>
      <c r="G43" s="44"/>
      <c r="H43" s="88"/>
      <c r="I43" s="89"/>
      <c r="J43" s="89"/>
    </row>
    <row r="44" spans="2:6" ht="12.75">
      <c r="B44" s="39" t="s">
        <v>90</v>
      </c>
      <c r="D44" s="68">
        <f>'[2]Balance junio'!$J$36</f>
        <v>100</v>
      </c>
      <c r="E44" s="68">
        <f>'julio 04'!C60</f>
        <v>30</v>
      </c>
      <c r="F44" s="70">
        <f t="shared" si="0"/>
        <v>130</v>
      </c>
    </row>
    <row r="45" spans="2:6" ht="12.75">
      <c r="B45" s="39" t="s">
        <v>30</v>
      </c>
      <c r="D45" s="68">
        <f>'[2]Balance junio'!$J$37</f>
        <v>410</v>
      </c>
      <c r="E45" s="68">
        <v>-410</v>
      </c>
      <c r="F45" s="70">
        <f t="shared" si="0"/>
        <v>0</v>
      </c>
    </row>
    <row r="46" spans="2:6" ht="12.75">
      <c r="B46" s="39" t="s">
        <v>91</v>
      </c>
      <c r="D46" s="68">
        <f>'[2]Balance junio'!$J$38</f>
        <v>1250</v>
      </c>
      <c r="E46" s="68">
        <f>'julio 04'!C62</f>
        <v>625</v>
      </c>
      <c r="F46" s="70">
        <f t="shared" si="0"/>
        <v>1875</v>
      </c>
    </row>
    <row r="47" spans="2:6" ht="12.75">
      <c r="B47" s="39" t="s">
        <v>92</v>
      </c>
      <c r="D47" s="71">
        <f>'[2]Balance junio'!$J$39</f>
        <v>1715</v>
      </c>
      <c r="E47" s="71">
        <f>'julio 04'!C63</f>
        <v>2449</v>
      </c>
      <c r="F47" s="72">
        <f t="shared" si="0"/>
        <v>4164</v>
      </c>
    </row>
    <row r="48" spans="2:6" ht="12.75">
      <c r="B48" s="40" t="s">
        <v>93</v>
      </c>
      <c r="C48" s="46"/>
      <c r="D48" s="63">
        <f>SUM(D42:D47)</f>
        <v>3925</v>
      </c>
      <c r="E48" s="73">
        <f>SUM(E42:E47)</f>
        <v>2784</v>
      </c>
      <c r="F48" s="74">
        <f>SUM(F42:F47)</f>
        <v>6709</v>
      </c>
    </row>
    <row r="49" spans="2:8" ht="12.75">
      <c r="B49" s="1"/>
      <c r="D49" s="13"/>
      <c r="G49" s="44"/>
      <c r="H49" s="55"/>
    </row>
    <row r="51" spans="2:3" ht="12.75">
      <c r="B51" s="1" t="s">
        <v>139</v>
      </c>
      <c r="C51" s="44"/>
    </row>
    <row r="52" spans="2:7" ht="12.75">
      <c r="B52" s="4" t="s">
        <v>140</v>
      </c>
      <c r="C52" s="44"/>
      <c r="F52" s="4" t="s">
        <v>141</v>
      </c>
      <c r="G52" s="46"/>
    </row>
    <row r="53" spans="2:8" ht="12.75">
      <c r="B53" s="85" t="s">
        <v>142</v>
      </c>
      <c r="C53" s="35"/>
      <c r="D53" s="53">
        <v>0</v>
      </c>
      <c r="F53" s="85" t="s">
        <v>191</v>
      </c>
      <c r="G53" s="35"/>
      <c r="H53" s="53">
        <v>0</v>
      </c>
    </row>
    <row r="54" spans="2:8" ht="12.75">
      <c r="B54" s="1" t="s">
        <v>75</v>
      </c>
      <c r="D54" s="13">
        <f>SUM(D52:D53)</f>
        <v>0</v>
      </c>
      <c r="F54" s="1" t="s">
        <v>75</v>
      </c>
      <c r="G54" s="44"/>
      <c r="H54" s="13">
        <f>SUM(H53)</f>
        <v>0</v>
      </c>
    </row>
    <row r="57" ht="12.75">
      <c r="F57">
        <v>4</v>
      </c>
    </row>
  </sheetData>
  <printOptions/>
  <pageMargins left="0.75" right="0.75" top="1" bottom="1" header="0" footer="0"/>
  <pageSetup horizontalDpi="600" verticalDpi="600" orientation="portrait" paperSize="9" scale="8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CyberCorner SLL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Prat</dc:creator>
  <cp:keywords/>
  <dc:description/>
  <cp:lastModifiedBy>Empresarios Agrupados AIE</cp:lastModifiedBy>
  <cp:lastPrinted>2004-08-20T12:51:06Z</cp:lastPrinted>
  <dcterms:created xsi:type="dcterms:W3CDTF">2004-04-11T18:06:39Z</dcterms:created>
  <dcterms:modified xsi:type="dcterms:W3CDTF">2004-04-11T19:10:48Z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