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ic 04" sheetId="1" r:id="rId1"/>
    <sheet name="Detalles" sheetId="2" r:id="rId2"/>
    <sheet name="Balance dic" sheetId="3" r:id="rId3"/>
  </sheets>
  <externalReferences>
    <externalReference r:id="rId6"/>
  </externalReferences>
  <definedNames>
    <definedName name="_xlnm.Print_Area" localSheetId="2">'Balance dic'!$A$1:$J$76</definedName>
    <definedName name="_xlnm.Print_Area" localSheetId="1">'Detalles'!$A$1:$G$63</definedName>
    <definedName name="_xlnm.Print_Area" localSheetId="0">'dic 04'!$A$1:$H$71</definedName>
  </definedNames>
  <calcPr fullCalcOnLoad="1"/>
</workbook>
</file>

<file path=xl/sharedStrings.xml><?xml version="1.0" encoding="utf-8"?>
<sst xmlns="http://schemas.openxmlformats.org/spreadsheetml/2006/main" count="250" uniqueCount="181">
  <si>
    <t>INGRESOS:</t>
  </si>
  <si>
    <t>DESEMBOLSOS:</t>
  </si>
  <si>
    <t>subtotal combustible</t>
  </si>
  <si>
    <t>subtotal agrícolas</t>
  </si>
  <si>
    <t>subtotal coope 2º grado</t>
  </si>
  <si>
    <t>subtotal otros gastos</t>
  </si>
  <si>
    <t>TOTAL INGRESOS:</t>
  </si>
  <si>
    <t>subtotal distribución red</t>
  </si>
  <si>
    <t>subtotal aport.a fondos</t>
  </si>
  <si>
    <t>subtotal autobus</t>
  </si>
  <si>
    <t>Desbrozadora:</t>
  </si>
  <si>
    <t>Motoazada:</t>
  </si>
  <si>
    <t>Total Autobus</t>
  </si>
  <si>
    <t>1. Asignaciones</t>
  </si>
  <si>
    <t>4. Arrendamientos</t>
  </si>
  <si>
    <t xml:space="preserve">   - Casa/Almacén</t>
  </si>
  <si>
    <t>subtotal arrendamientos</t>
  </si>
  <si>
    <t>5. Agrícolas</t>
  </si>
  <si>
    <t xml:space="preserve">   - Labores</t>
  </si>
  <si>
    <t xml:space="preserve">   - Estiercol</t>
  </si>
  <si>
    <t>6. Coope 2º Grado</t>
  </si>
  <si>
    <t>8. Pago de Deudas</t>
  </si>
  <si>
    <t>subtotal pago de deudas</t>
  </si>
  <si>
    <t>9. Inversiones</t>
  </si>
  <si>
    <t>10. Aportaciones a Fondos</t>
  </si>
  <si>
    <t>TOTAL DESEMBOLSOS</t>
  </si>
  <si>
    <t>(Ver Hoja 2 para detalles)</t>
  </si>
  <si>
    <t>3. Autobus</t>
  </si>
  <si>
    <t>7. Otros gastos</t>
  </si>
  <si>
    <t>1. Amort. Furgo grande</t>
  </si>
  <si>
    <t>2. Amort. Furgo peque</t>
  </si>
  <si>
    <t>3. Amort. Motoazada</t>
  </si>
  <si>
    <t>4. Averías</t>
  </si>
  <si>
    <t>A. Cuotas</t>
  </si>
  <si>
    <t>B. Distribución de la Red</t>
  </si>
  <si>
    <t>subtotal aport.solid.</t>
  </si>
  <si>
    <t>subtotal ac.col.</t>
  </si>
  <si>
    <t>subtotal otros</t>
  </si>
  <si>
    <t>C. Aportaciones Solidarias de Personas/Grupos</t>
  </si>
  <si>
    <t>D. Acciones Colectivas del BAH</t>
  </si>
  <si>
    <t>E. Otros Ingresos</t>
  </si>
  <si>
    <t>Furgo Grande (Boxer):</t>
  </si>
  <si>
    <t>2. Combustible/Aceite</t>
  </si>
  <si>
    <t>2. Combustible/Aceite:</t>
  </si>
  <si>
    <t>3. Autobus:</t>
  </si>
  <si>
    <r>
      <t xml:space="preserve">   - Plantel y Semillas </t>
    </r>
    <r>
      <rPr>
        <sz val="9"/>
        <rFont val="Arial"/>
        <family val="2"/>
      </rPr>
      <t>(ver Hoja 2)</t>
    </r>
  </si>
  <si>
    <t>Total Agrícolas</t>
  </si>
  <si>
    <t>7. Otros Gastos</t>
  </si>
  <si>
    <t>Total otros Gastos</t>
  </si>
  <si>
    <t>subtotal</t>
  </si>
  <si>
    <t>subtotal inversiones</t>
  </si>
  <si>
    <t>INGRESOS</t>
  </si>
  <si>
    <t>B. Distribución Red</t>
  </si>
  <si>
    <t>C. Aport. Solid Pers/Grup.</t>
  </si>
  <si>
    <t>E. Otros</t>
  </si>
  <si>
    <t>TOTAL INGRESOS</t>
  </si>
  <si>
    <t>DESEMBOLSOS</t>
  </si>
  <si>
    <t>2. Combustible</t>
  </si>
  <si>
    <t>3. Transporte</t>
  </si>
  <si>
    <t>6. Coope 2º</t>
  </si>
  <si>
    <t>7. Otros</t>
  </si>
  <si>
    <t>8. Pago de deudas</t>
  </si>
  <si>
    <t>10. Aport.a fondos</t>
  </si>
  <si>
    <t>Caja inicio mes</t>
  </si>
  <si>
    <t>Actividad del mes</t>
  </si>
  <si>
    <t>Caja final de mes</t>
  </si>
  <si>
    <t>Plantel y semilla:</t>
  </si>
  <si>
    <t>Labores:</t>
  </si>
  <si>
    <t>Estiercol:</t>
  </si>
  <si>
    <t>TOTAL</t>
  </si>
  <si>
    <t>Vallecas</t>
  </si>
  <si>
    <t>D. Acciones Colectivas BAH</t>
  </si>
  <si>
    <t>MOVIMIENTOS DE CAJA:</t>
  </si>
  <si>
    <t>MOVIMIENTOS DE FONDOS:</t>
  </si>
  <si>
    <t xml:space="preserve">    Fondo</t>
  </si>
  <si>
    <t>Inicio mes</t>
  </si>
  <si>
    <t>Aport. mes</t>
  </si>
  <si>
    <t>Final mes</t>
  </si>
  <si>
    <t>1. Furgo grande</t>
  </si>
  <si>
    <t>2. Furgo peque</t>
  </si>
  <si>
    <t>3. Motoazada</t>
  </si>
  <si>
    <t>5. 1/4 jornada</t>
  </si>
  <si>
    <t>6. Cooperativa</t>
  </si>
  <si>
    <t>Coches particulares:</t>
  </si>
  <si>
    <t>Diferencia (pos/neg):</t>
  </si>
  <si>
    <t>Diferencia (posi/nega/tiva):</t>
  </si>
  <si>
    <t>DESEMBOLSOS CORRIENTES</t>
  </si>
  <si>
    <t>INGRESOS CORRIENTES</t>
  </si>
  <si>
    <t>TOT. DESEMB. CORRIENTES:</t>
  </si>
  <si>
    <t>TOT. INGRES. CORRIENTES:</t>
  </si>
  <si>
    <t>Resumen de todos los conceptos:</t>
  </si>
  <si>
    <t>Resumen de los desembolsos e ingresos corrientes:</t>
  </si>
  <si>
    <t>DEUDAS A FINAL DE MES:</t>
  </si>
  <si>
    <t>Debemos:</t>
  </si>
  <si>
    <t>Nos deben:</t>
  </si>
  <si>
    <t>no debemos nada</t>
  </si>
  <si>
    <t>Total Combust./Aceite</t>
  </si>
  <si>
    <t>5. Fdo 1/4 jda</t>
  </si>
  <si>
    <t>6. Fdo Cooperativo</t>
  </si>
  <si>
    <t>Gasoleo</t>
  </si>
  <si>
    <t>Mad-Per</t>
  </si>
  <si>
    <t>Per-Mad</t>
  </si>
  <si>
    <t>Per-Amb</t>
  </si>
  <si>
    <t>CGT</t>
  </si>
  <si>
    <t>Prospe</t>
  </si>
  <si>
    <t>Furgo Peque:</t>
  </si>
  <si>
    <t>subtotal cuotas (121)</t>
  </si>
  <si>
    <t xml:space="preserve">    TOTAL FONDOS</t>
  </si>
  <si>
    <t>OTROS DINEROS APARTADOS:</t>
  </si>
  <si>
    <t>1. Tractor/Deuda Juanjo</t>
  </si>
  <si>
    <t xml:space="preserve">   - Tierras</t>
  </si>
  <si>
    <t>00,11,04</t>
  </si>
  <si>
    <t>subtotal asignaciones (5)</t>
  </si>
  <si>
    <t>1. Javi (1/2)</t>
  </si>
  <si>
    <t>2. JoséA (jc)</t>
  </si>
  <si>
    <t>3. Kelo (jc)</t>
  </si>
  <si>
    <t>4. Marta (1/2)</t>
  </si>
  <si>
    <t>5. Natxo (jc)</t>
  </si>
  <si>
    <t>6. Ruth (jc)</t>
  </si>
  <si>
    <t>1. Alcalá - nov (11x37)</t>
  </si>
  <si>
    <t>Total Arrendamientos</t>
  </si>
  <si>
    <t>RESUMENES DIC 2004</t>
  </si>
  <si>
    <t>BAH Perales - Cuentas diciembre 2004</t>
  </si>
  <si>
    <t>14,09,04</t>
  </si>
  <si>
    <t>01,12,04</t>
  </si>
  <si>
    <t>03,12,04</t>
  </si>
  <si>
    <t>10,12,04</t>
  </si>
  <si>
    <t>15,12,04</t>
  </si>
  <si>
    <t>16,12,04</t>
  </si>
  <si>
    <t>07,12,04</t>
  </si>
  <si>
    <t>13,12,04</t>
  </si>
  <si>
    <t>14,12,04</t>
  </si>
  <si>
    <t>20,12,04</t>
  </si>
  <si>
    <t>21,12,04</t>
  </si>
  <si>
    <t>22,12,04</t>
  </si>
  <si>
    <t>27,12,04</t>
  </si>
  <si>
    <t>2 bandejas repollo</t>
  </si>
  <si>
    <t>2 bandejas lechuga</t>
  </si>
  <si>
    <t>02,12,04</t>
  </si>
  <si>
    <t>04,12,04</t>
  </si>
  <si>
    <t>Fotocopias para el plenario</t>
  </si>
  <si>
    <t>09,12,04</t>
  </si>
  <si>
    <t>Ferretería (brocas y llave)</t>
  </si>
  <si>
    <t>Ferretería (abrazadera, imperm., acoples)</t>
  </si>
  <si>
    <t>Azada bellota 85-C</t>
  </si>
  <si>
    <t>Mango azada</t>
  </si>
  <si>
    <t>Cinta embalar</t>
  </si>
  <si>
    <t>Movil cooperativa</t>
  </si>
  <si>
    <t>Mad-Per (4x 2,30)</t>
  </si>
  <si>
    <t>Internete</t>
  </si>
  <si>
    <t>Alomadores panadera (Cecilio) (1,5 h)</t>
  </si>
  <si>
    <t>Ferretería (enchufes)</t>
  </si>
  <si>
    <t>Gasolina Ninya</t>
  </si>
  <si>
    <t>30,12,04</t>
  </si>
  <si>
    <t>Kelo:</t>
  </si>
  <si>
    <t>viajes Amb-Per</t>
  </si>
  <si>
    <t>Marta:</t>
  </si>
  <si>
    <t>05,12,04</t>
  </si>
  <si>
    <t>Casa/almacén Perales</t>
  </si>
  <si>
    <t>Furgo pequeña</t>
  </si>
  <si>
    <t>deben 407</t>
  </si>
  <si>
    <t>Seguro furgo peque</t>
  </si>
  <si>
    <t>Impuesto transmisión furgo peque</t>
  </si>
  <si>
    <t>Traspaso fondo furgo peque</t>
  </si>
  <si>
    <t>Estrecho (nov)</t>
  </si>
  <si>
    <t>10. Tirso (15x37)</t>
  </si>
  <si>
    <t>3. Elipa/Gato Negro (6x37)</t>
  </si>
  <si>
    <t>4. Estrecho (7x37)</t>
  </si>
  <si>
    <t>6. Lavandería (11x37)</t>
  </si>
  <si>
    <t>7. Lavapiés (21x37)</t>
  </si>
  <si>
    <t>8. Prospe (16x37)</t>
  </si>
  <si>
    <t>9. Sanse (10x37)</t>
  </si>
  <si>
    <t>2. Aravaca (11x37 + 111 deuda)</t>
  </si>
  <si>
    <t>deben 74</t>
  </si>
  <si>
    <t>5. Guinda (13x37)</t>
  </si>
  <si>
    <t>deben 111</t>
  </si>
  <si>
    <t>GC Alcalá (11 cuotas dic 04)</t>
  </si>
  <si>
    <t>GC Guinda (3 cuotas dic 04)</t>
  </si>
  <si>
    <t>GC Prospe (2 cuotas dic 04)</t>
  </si>
  <si>
    <t>Elipa (nov)</t>
  </si>
  <si>
    <t>Impuesto compraventa furgo peque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</si>
</sst>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double"/>
      <sz val="10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2" borderId="0" xfId="0" applyNumberFormat="1" applyFill="1" applyAlignment="1">
      <alignment/>
    </xf>
    <xf numFmtId="172" fontId="5" fillId="2" borderId="0" xfId="0" applyNumberFormat="1" applyFont="1" applyFill="1" applyAlignment="1">
      <alignment/>
    </xf>
    <xf numFmtId="172" fontId="5" fillId="0" borderId="1" xfId="0" applyNumberFormat="1" applyFont="1" applyBorder="1" applyAlignment="1">
      <alignment/>
    </xf>
    <xf numFmtId="9" fontId="5" fillId="2" borderId="0" xfId="19" applyFont="1" applyFill="1" applyAlignment="1">
      <alignment/>
    </xf>
    <xf numFmtId="0" fontId="6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1" fillId="2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19" applyNumberFormat="1" applyFont="1" applyBorder="1" applyAlignment="1">
      <alignment horizontal="center"/>
    </xf>
    <xf numFmtId="172" fontId="10" fillId="0" borderId="0" xfId="19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2" fontId="11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%20CuentasNoviembr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04"/>
      <sheetName val="Detalles"/>
      <sheetName val="Balance nov"/>
    </sheetNames>
    <sheetDataSet>
      <sheetData sheetId="2">
        <row r="38">
          <cell r="D38">
            <v>5585.230000000002</v>
          </cell>
        </row>
        <row r="43">
          <cell r="F43">
            <v>960</v>
          </cell>
        </row>
        <row r="44">
          <cell r="F44">
            <v>280</v>
          </cell>
        </row>
        <row r="45">
          <cell r="F45">
            <v>280</v>
          </cell>
        </row>
        <row r="46">
          <cell r="F46">
            <v>45</v>
          </cell>
        </row>
        <row r="47">
          <cell r="F47">
            <v>2010</v>
          </cell>
        </row>
        <row r="48">
          <cell r="F48">
            <v>4164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7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2.421875" style="0" customWidth="1"/>
    <col min="3" max="3" width="9.140625" style="0" bestFit="1" customWidth="1"/>
    <col min="4" max="4" width="7.57421875" style="11" customWidth="1"/>
    <col min="5" max="5" width="5.8515625" style="0" customWidth="1"/>
    <col min="6" max="6" width="27.421875" style="0" customWidth="1"/>
    <col min="7" max="7" width="8.8515625" style="0" customWidth="1"/>
    <col min="8" max="8" width="10.57421875" style="11" customWidth="1"/>
    <col min="9" max="16384" width="9.140625" style="0" customWidth="1"/>
  </cols>
  <sheetData>
    <row r="1" ht="15.75">
      <c r="C1" s="14" t="s">
        <v>122</v>
      </c>
    </row>
    <row r="2" ht="12.75" customHeight="1">
      <c r="D2" s="14"/>
    </row>
    <row r="3" spans="2:8" ht="12.75" customHeight="1">
      <c r="B3" s="18" t="s">
        <v>1</v>
      </c>
      <c r="C3" s="16"/>
      <c r="D3" s="17"/>
      <c r="F3" s="18" t="s">
        <v>0</v>
      </c>
      <c r="G3" s="16"/>
      <c r="H3" s="24"/>
    </row>
    <row r="4" ht="12.75" customHeight="1">
      <c r="C4" s="11"/>
    </row>
    <row r="5" spans="2:6" ht="12.75">
      <c r="B5" s="31" t="s">
        <v>13</v>
      </c>
      <c r="C5" s="11"/>
      <c r="F5" s="31" t="s">
        <v>33</v>
      </c>
    </row>
    <row r="6" spans="1:9" ht="12.75">
      <c r="A6" s="37"/>
      <c r="B6" s="6" t="s">
        <v>113</v>
      </c>
      <c r="C6" s="11">
        <v>260</v>
      </c>
      <c r="E6" s="6"/>
      <c r="F6" s="6" t="s">
        <v>119</v>
      </c>
      <c r="G6" s="11">
        <v>0</v>
      </c>
      <c r="H6" s="97" t="s">
        <v>160</v>
      </c>
      <c r="I6" s="90"/>
    </row>
    <row r="7" spans="1:9" ht="12.75">
      <c r="A7" s="37"/>
      <c r="B7" s="6" t="s">
        <v>114</v>
      </c>
      <c r="C7" s="11">
        <v>520</v>
      </c>
      <c r="E7" s="6"/>
      <c r="F7" s="6" t="s">
        <v>172</v>
      </c>
      <c r="G7" s="11">
        <f>(11*37)+111</f>
        <v>518</v>
      </c>
      <c r="H7" s="92"/>
      <c r="I7" s="90"/>
    </row>
    <row r="8" spans="1:9" ht="12.75">
      <c r="A8" s="37"/>
      <c r="B8" s="6" t="s">
        <v>115</v>
      </c>
      <c r="C8" s="11">
        <v>520</v>
      </c>
      <c r="E8" s="6"/>
      <c r="F8" s="6" t="s">
        <v>166</v>
      </c>
      <c r="G8" s="11">
        <f>6*37</f>
        <v>222</v>
      </c>
      <c r="H8" s="89"/>
      <c r="I8" s="90"/>
    </row>
    <row r="9" spans="1:9" ht="12.75">
      <c r="A9" s="37"/>
      <c r="B9" s="6" t="s">
        <v>116</v>
      </c>
      <c r="C9" s="11">
        <v>260</v>
      </c>
      <c r="E9" s="6"/>
      <c r="F9" s="6" t="s">
        <v>167</v>
      </c>
      <c r="G9" s="11">
        <f>7*37</f>
        <v>259</v>
      </c>
      <c r="H9" s="89"/>
      <c r="I9" s="90"/>
    </row>
    <row r="10" spans="1:9" ht="12.75">
      <c r="A10" s="37"/>
      <c r="B10" s="6" t="s">
        <v>117</v>
      </c>
      <c r="C10" s="11">
        <v>520</v>
      </c>
      <c r="E10" s="6"/>
      <c r="F10" s="6" t="s">
        <v>174</v>
      </c>
      <c r="G10" s="11">
        <f>10*37</f>
        <v>370</v>
      </c>
      <c r="H10" s="97" t="s">
        <v>175</v>
      </c>
      <c r="I10" s="5"/>
    </row>
    <row r="11" spans="1:9" ht="12.75">
      <c r="A11" s="37"/>
      <c r="B11" s="6" t="s">
        <v>118</v>
      </c>
      <c r="C11" s="10">
        <v>520</v>
      </c>
      <c r="E11" s="6"/>
      <c r="F11" s="6" t="s">
        <v>168</v>
      </c>
      <c r="G11" s="11">
        <f>11*37</f>
        <v>407</v>
      </c>
      <c r="I11" s="90"/>
    </row>
    <row r="12" spans="1:7" ht="12.75">
      <c r="A12" s="37"/>
      <c r="C12" s="11"/>
      <c r="E12" s="6"/>
      <c r="F12" s="6" t="s">
        <v>169</v>
      </c>
      <c r="G12" s="11">
        <f>21*37</f>
        <v>777</v>
      </c>
    </row>
    <row r="13" spans="1:8" ht="12.75">
      <c r="A13" s="37"/>
      <c r="B13" s="30" t="s">
        <v>112</v>
      </c>
      <c r="C13" s="22">
        <f>SUM(C6:C12)</f>
        <v>2600</v>
      </c>
      <c r="D13" s="26">
        <f>C13/C60</f>
        <v>0.3925375590504819</v>
      </c>
      <c r="E13" s="6"/>
      <c r="F13" s="6" t="s">
        <v>170</v>
      </c>
      <c r="G13" s="10">
        <f>15*37</f>
        <v>555</v>
      </c>
      <c r="H13" s="97" t="s">
        <v>173</v>
      </c>
    </row>
    <row r="14" spans="1:7" ht="12.75">
      <c r="A14" s="37"/>
      <c r="B14" s="20"/>
      <c r="C14" s="21"/>
      <c r="E14" s="6"/>
      <c r="F14" s="6" t="s">
        <v>171</v>
      </c>
      <c r="G14" s="10">
        <f>10*37</f>
        <v>370</v>
      </c>
    </row>
    <row r="15" spans="1:9" ht="12.75">
      <c r="A15" s="37"/>
      <c r="B15" s="31" t="s">
        <v>42</v>
      </c>
      <c r="C15" s="11"/>
      <c r="E15" s="6"/>
      <c r="F15" s="6" t="s">
        <v>165</v>
      </c>
      <c r="G15" s="10">
        <f>15*37</f>
        <v>555</v>
      </c>
      <c r="I15" s="11"/>
    </row>
    <row r="16" spans="1:9" ht="12.75">
      <c r="A16" s="37"/>
      <c r="B16" s="6" t="s">
        <v>26</v>
      </c>
      <c r="C16" s="11"/>
      <c r="E16" s="6"/>
      <c r="F16" s="30" t="s">
        <v>106</v>
      </c>
      <c r="G16" s="15">
        <f>SUM(G6:G15)</f>
        <v>4033</v>
      </c>
      <c r="H16" s="26">
        <f>G16/G39</f>
        <v>0.9252122046340904</v>
      </c>
      <c r="I16" s="11"/>
    </row>
    <row r="17" spans="2:8" ht="12.75">
      <c r="B17" s="30" t="s">
        <v>2</v>
      </c>
      <c r="C17" s="15">
        <f>Detalles!C30</f>
        <v>238</v>
      </c>
      <c r="D17" s="26">
        <f>C17/C60</f>
        <v>0.03593228425154411</v>
      </c>
      <c r="E17" s="6"/>
      <c r="F17" s="28"/>
      <c r="G17" s="21"/>
      <c r="H17" s="29"/>
    </row>
    <row r="18" spans="2:9" ht="12.75">
      <c r="B18" s="7"/>
      <c r="C18" s="11"/>
      <c r="F18" s="31" t="s">
        <v>34</v>
      </c>
      <c r="I18" s="11"/>
    </row>
    <row r="19" spans="2:7" ht="12.75">
      <c r="B19" s="31" t="s">
        <v>27</v>
      </c>
      <c r="C19" s="11"/>
      <c r="F19" s="6" t="s">
        <v>103</v>
      </c>
      <c r="G19" s="11">
        <v>0</v>
      </c>
    </row>
    <row r="20" spans="2:7" ht="12.75">
      <c r="B20" s="6" t="s">
        <v>26</v>
      </c>
      <c r="C20" s="11"/>
      <c r="F20" s="6" t="s">
        <v>179</v>
      </c>
      <c r="G20" s="10">
        <v>19</v>
      </c>
    </row>
    <row r="21" spans="2:9" ht="12.75">
      <c r="B21" s="30" t="s">
        <v>9</v>
      </c>
      <c r="C21" s="15">
        <f>Detalles!C41</f>
        <v>23.200000000000003</v>
      </c>
      <c r="D21" s="26">
        <f>C21/C60</f>
        <v>0.0035026428346043</v>
      </c>
      <c r="F21" s="6" t="s">
        <v>164</v>
      </c>
      <c r="G21" s="11">
        <v>27</v>
      </c>
      <c r="I21" s="11"/>
    </row>
    <row r="22" spans="3:7" ht="12.75">
      <c r="C22" s="11"/>
      <c r="F22" s="6" t="s">
        <v>104</v>
      </c>
      <c r="G22" s="11">
        <v>0</v>
      </c>
    </row>
    <row r="23" spans="2:7" ht="12.75">
      <c r="B23" s="31" t="s">
        <v>14</v>
      </c>
      <c r="C23" s="11"/>
      <c r="F23" s="6" t="s">
        <v>70</v>
      </c>
      <c r="G23" s="11">
        <v>0</v>
      </c>
    </row>
    <row r="24" spans="2:8" ht="12.75">
      <c r="B24" s="4" t="s">
        <v>15</v>
      </c>
      <c r="C24" s="11">
        <f>Detalles!C46</f>
        <v>242</v>
      </c>
      <c r="F24" s="30" t="s">
        <v>7</v>
      </c>
      <c r="G24" s="15">
        <f>SUM(G19:G23)</f>
        <v>46</v>
      </c>
      <c r="H24" s="26">
        <f>G24/G39</f>
        <v>0.010552879100711171</v>
      </c>
    </row>
    <row r="25" spans="2:3" ht="12.75">
      <c r="B25" s="5" t="s">
        <v>110</v>
      </c>
      <c r="C25" s="11">
        <v>0</v>
      </c>
    </row>
    <row r="26" spans="2:6" ht="12.75">
      <c r="B26" s="30" t="s">
        <v>16</v>
      </c>
      <c r="C26" s="15">
        <f>SUM(C24:C25)</f>
        <v>242</v>
      </c>
      <c r="D26" s="26">
        <f>C26/C60</f>
        <v>0.03653618818854485</v>
      </c>
      <c r="F26" s="31" t="s">
        <v>38</v>
      </c>
    </row>
    <row r="27" spans="2:4" ht="12.75">
      <c r="B27" s="54"/>
      <c r="C27" s="21"/>
      <c r="D27" s="29"/>
    </row>
    <row r="28" spans="2:8" ht="12.75">
      <c r="B28" s="32" t="s">
        <v>17</v>
      </c>
      <c r="C28" s="11"/>
      <c r="F28" s="30" t="s">
        <v>35</v>
      </c>
      <c r="G28" s="15">
        <f>SUM(G27)</f>
        <v>0</v>
      </c>
      <c r="H28" s="26">
        <f>G28/G39</f>
        <v>0</v>
      </c>
    </row>
    <row r="29" spans="2:3" ht="12.75">
      <c r="B29" s="5" t="s">
        <v>45</v>
      </c>
      <c r="C29" s="11">
        <f>Detalles!G5</f>
        <v>40</v>
      </c>
    </row>
    <row r="30" spans="2:6" ht="12.75">
      <c r="B30" s="5" t="s">
        <v>18</v>
      </c>
      <c r="C30" s="11">
        <f>Detalles!G9</f>
        <v>33</v>
      </c>
      <c r="F30" s="31" t="s">
        <v>39</v>
      </c>
    </row>
    <row r="31" spans="2:3" ht="12.75">
      <c r="B31" s="5" t="s">
        <v>19</v>
      </c>
      <c r="C31" s="10">
        <f>Detalles!G12</f>
        <v>0</v>
      </c>
    </row>
    <row r="32" spans="2:8" ht="12.75">
      <c r="B32" s="30" t="s">
        <v>3</v>
      </c>
      <c r="C32" s="15">
        <f>SUM(C29:C31)</f>
        <v>73</v>
      </c>
      <c r="D32" s="26">
        <f>C32/C60</f>
        <v>0.01102124685026353</v>
      </c>
      <c r="F32" s="30" t="s">
        <v>36</v>
      </c>
      <c r="G32" s="15">
        <f>SUM(G31)</f>
        <v>0</v>
      </c>
      <c r="H32" s="26">
        <f>G32/G39</f>
        <v>0</v>
      </c>
    </row>
    <row r="33" ht="12.75">
      <c r="G33" s="11"/>
    </row>
    <row r="34" spans="2:6" ht="12.75">
      <c r="B34" s="32" t="s">
        <v>20</v>
      </c>
      <c r="C34" s="11"/>
      <c r="F34" s="31" t="s">
        <v>40</v>
      </c>
    </row>
    <row r="35" spans="2:7" ht="12.75">
      <c r="B35" s="5"/>
      <c r="C35" s="11"/>
      <c r="F35" t="s">
        <v>163</v>
      </c>
      <c r="G35" s="11">
        <v>280</v>
      </c>
    </row>
    <row r="36" spans="2:8" ht="12.75">
      <c r="B36" s="30" t="s">
        <v>4</v>
      </c>
      <c r="C36" s="15">
        <f>SUM(C35:C35)</f>
        <v>0</v>
      </c>
      <c r="D36" s="26">
        <f>C36/C60</f>
        <v>0</v>
      </c>
      <c r="F36" s="30" t="s">
        <v>37</v>
      </c>
      <c r="G36" s="15">
        <f>SUM(G35:G35)</f>
        <v>280</v>
      </c>
      <c r="H36" s="26">
        <f>G36/G39</f>
        <v>0.06423491626519844</v>
      </c>
    </row>
    <row r="37" spans="2:8" ht="12.75">
      <c r="B37" s="23"/>
      <c r="C37" s="21"/>
      <c r="F37" s="54"/>
      <c r="G37" s="21"/>
      <c r="H37" s="29"/>
    </row>
    <row r="38" spans="2:8" ht="12.75">
      <c r="B38" s="31" t="s">
        <v>28</v>
      </c>
      <c r="C38" s="11"/>
      <c r="F38" s="54"/>
      <c r="G38" s="21"/>
      <c r="H38" s="29"/>
    </row>
    <row r="39" spans="2:8" ht="12.75">
      <c r="B39" s="6" t="s">
        <v>26</v>
      </c>
      <c r="C39" s="11"/>
      <c r="F39" s="18" t="s">
        <v>6</v>
      </c>
      <c r="G39" s="19">
        <f>G16+G24+G28+G32+G36</f>
        <v>4359</v>
      </c>
      <c r="H39" s="25">
        <f>H16+H24+H28+H32+H36</f>
        <v>0.9999999999999999</v>
      </c>
    </row>
    <row r="40" spans="2:4" ht="12.75">
      <c r="B40" s="30" t="s">
        <v>5</v>
      </c>
      <c r="C40" s="22">
        <f>Detalles!G33</f>
        <v>612.37</v>
      </c>
      <c r="D40" s="26">
        <f>C40/C60</f>
        <v>0.092453163475286</v>
      </c>
    </row>
    <row r="41" spans="2:3" ht="12.75">
      <c r="B41" s="7"/>
      <c r="C41" s="11"/>
    </row>
    <row r="42" ht="12.75">
      <c r="B42" s="31" t="s">
        <v>21</v>
      </c>
    </row>
    <row r="43" spans="2:7" ht="12.75">
      <c r="B43" s="44"/>
      <c r="C43" s="21"/>
      <c r="F43" s="7" t="s">
        <v>84</v>
      </c>
      <c r="G43" s="75">
        <f>G39-C60</f>
        <v>-2264.5699999999997</v>
      </c>
    </row>
    <row r="44" spans="2:4" ht="12.75">
      <c r="B44" s="30" t="s">
        <v>22</v>
      </c>
      <c r="C44" s="22">
        <f>SUM(C43:C43)</f>
        <v>0</v>
      </c>
      <c r="D44" s="26">
        <f>C44/C60</f>
        <v>0</v>
      </c>
    </row>
    <row r="46" ht="12.75">
      <c r="B46" s="31" t="s">
        <v>23</v>
      </c>
    </row>
    <row r="47" spans="2:3" ht="12.75">
      <c r="B47" s="4" t="s">
        <v>159</v>
      </c>
      <c r="C47" s="11">
        <v>2300</v>
      </c>
    </row>
    <row r="48" spans="2:4" ht="12.75">
      <c r="B48" s="30" t="s">
        <v>50</v>
      </c>
      <c r="C48" s="22">
        <f>SUM(C46:C47)</f>
        <v>2300</v>
      </c>
      <c r="D48" s="26">
        <f>C48/C60</f>
        <v>0.34724476377542624</v>
      </c>
    </row>
    <row r="50" spans="2:3" ht="12.75">
      <c r="B50" s="31" t="s">
        <v>24</v>
      </c>
      <c r="C50" s="11"/>
    </row>
    <row r="51" spans="2:3" ht="12.75">
      <c r="B51" s="6" t="s">
        <v>29</v>
      </c>
      <c r="C51" s="11">
        <v>150</v>
      </c>
    </row>
    <row r="52" spans="2:3" ht="12.75">
      <c r="B52" s="6" t="s">
        <v>30</v>
      </c>
      <c r="C52" s="11">
        <v>40</v>
      </c>
    </row>
    <row r="53" spans="2:3" ht="12.75">
      <c r="B53" s="6" t="s">
        <v>31</v>
      </c>
      <c r="C53" s="11">
        <v>40</v>
      </c>
    </row>
    <row r="54" spans="2:3" ht="12.75">
      <c r="B54" s="6" t="s">
        <v>32</v>
      </c>
      <c r="C54" s="11">
        <v>45</v>
      </c>
    </row>
    <row r="55" spans="2:5" ht="12.75">
      <c r="B55" s="6" t="s">
        <v>97</v>
      </c>
      <c r="C55" s="10">
        <v>260</v>
      </c>
      <c r="E55" s="3"/>
    </row>
    <row r="56" spans="2:3" ht="12.75">
      <c r="B56" s="6" t="s">
        <v>98</v>
      </c>
      <c r="C56" s="10">
        <v>0</v>
      </c>
    </row>
    <row r="57" spans="2:3" ht="12.75">
      <c r="B57" s="6"/>
      <c r="C57" s="10"/>
    </row>
    <row r="58" spans="2:4" ht="12.75">
      <c r="B58" s="30" t="s">
        <v>8</v>
      </c>
      <c r="C58" s="15">
        <f>SUM(C51:C57)</f>
        <v>535</v>
      </c>
      <c r="D58" s="26">
        <f>C58/C60</f>
        <v>0.08077215157384915</v>
      </c>
    </row>
    <row r="60" spans="2:4" ht="12.75">
      <c r="B60" s="18" t="s">
        <v>25</v>
      </c>
      <c r="C60" s="36">
        <f>C13+C17+C21+C26+C32+C36+C40+C44+C48+C58</f>
        <v>6623.57</v>
      </c>
      <c r="D60" s="27">
        <f>D13+D17+D21+D26+D32+D36+D40+D44+D48+D58</f>
        <v>1</v>
      </c>
    </row>
    <row r="67" ht="12.75">
      <c r="I67" s="9"/>
    </row>
    <row r="75" ht="12.75">
      <c r="E75" s="3"/>
    </row>
    <row r="88" ht="12.75">
      <c r="E88" s="3"/>
    </row>
    <row r="106" ht="15">
      <c r="E106" s="2"/>
    </row>
  </sheetData>
  <printOptions/>
  <pageMargins left="0.35" right="0.75" top="1" bottom="1" header="0.5" footer="0.5"/>
  <pageSetup horizontalDpi="600" verticalDpi="600" orientation="portrait" paperSize="9" scale="9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1.7109375" style="0" customWidth="1"/>
    <col min="3" max="3" width="9.140625" style="0" customWidth="1"/>
    <col min="4" max="4" width="4.8515625" style="0" customWidth="1"/>
    <col min="5" max="5" width="10.140625" style="0" customWidth="1"/>
    <col min="6" max="6" width="39.00390625" style="0" customWidth="1"/>
    <col min="7" max="7" width="10.28125" style="0" customWidth="1"/>
    <col min="8" max="8" width="4.00390625" style="0" customWidth="1"/>
    <col min="9" max="16384" width="9.140625" style="0" customWidth="1"/>
  </cols>
  <sheetData>
    <row r="1" spans="1:7" ht="12.75">
      <c r="A1" s="1" t="s">
        <v>43</v>
      </c>
      <c r="E1" s="1" t="s">
        <v>17</v>
      </c>
      <c r="G1" s="11"/>
    </row>
    <row r="2" spans="1:7" ht="12.75">
      <c r="A2" s="4" t="s">
        <v>41</v>
      </c>
      <c r="C2" s="4"/>
      <c r="E2" t="s">
        <v>66</v>
      </c>
      <c r="G2" s="11"/>
    </row>
    <row r="3" spans="1:7" ht="12.75">
      <c r="A3" t="s">
        <v>126</v>
      </c>
      <c r="B3" t="s">
        <v>99</v>
      </c>
      <c r="C3" s="10">
        <v>15</v>
      </c>
      <c r="E3" t="s">
        <v>126</v>
      </c>
      <c r="F3" t="s">
        <v>136</v>
      </c>
      <c r="G3" s="11">
        <v>24</v>
      </c>
    </row>
    <row r="4" spans="1:7" ht="12.75">
      <c r="A4" t="s">
        <v>130</v>
      </c>
      <c r="B4" t="s">
        <v>99</v>
      </c>
      <c r="C4" s="10">
        <v>20</v>
      </c>
      <c r="E4" t="s">
        <v>126</v>
      </c>
      <c r="F4" s="5" t="s">
        <v>137</v>
      </c>
      <c r="G4" s="21">
        <v>16</v>
      </c>
    </row>
    <row r="5" spans="1:7" ht="12.75">
      <c r="A5" t="s">
        <v>131</v>
      </c>
      <c r="B5" t="s">
        <v>99</v>
      </c>
      <c r="C5" s="10">
        <v>20</v>
      </c>
      <c r="F5" s="34" t="s">
        <v>49</v>
      </c>
      <c r="G5" s="15">
        <f>SUM(G3:G4)</f>
        <v>40</v>
      </c>
    </row>
    <row r="6" spans="1:7" ht="12.75">
      <c r="A6" s="4" t="s">
        <v>127</v>
      </c>
      <c r="B6" t="s">
        <v>99</v>
      </c>
      <c r="C6" s="11">
        <v>20</v>
      </c>
      <c r="E6" t="s">
        <v>67</v>
      </c>
      <c r="G6" s="11"/>
    </row>
    <row r="7" spans="1:7" ht="12.75">
      <c r="A7" s="4" t="s">
        <v>132</v>
      </c>
      <c r="B7" t="s">
        <v>99</v>
      </c>
      <c r="C7" s="11">
        <v>20</v>
      </c>
      <c r="E7" t="s">
        <v>141</v>
      </c>
      <c r="F7" t="s">
        <v>150</v>
      </c>
      <c r="G7" s="11">
        <v>33</v>
      </c>
    </row>
    <row r="8" spans="1:7" ht="12.75">
      <c r="A8" s="4" t="s">
        <v>134</v>
      </c>
      <c r="B8" t="s">
        <v>99</v>
      </c>
      <c r="C8" s="11">
        <v>20</v>
      </c>
      <c r="G8" s="11"/>
    </row>
    <row r="9" spans="1:7" ht="12.75">
      <c r="A9" s="4" t="s">
        <v>135</v>
      </c>
      <c r="B9" t="s">
        <v>99</v>
      </c>
      <c r="C9" s="11">
        <v>10</v>
      </c>
      <c r="F9" s="34" t="s">
        <v>49</v>
      </c>
      <c r="G9" s="15">
        <f>SUM(G7:G8)</f>
        <v>33</v>
      </c>
    </row>
    <row r="10" spans="1:3" ht="12.75">
      <c r="A10" s="4"/>
      <c r="B10" s="34" t="s">
        <v>49</v>
      </c>
      <c r="C10" s="22">
        <f>SUM(C3:C9)</f>
        <v>125</v>
      </c>
    </row>
    <row r="11" spans="1:5" ht="12.75">
      <c r="A11" s="4" t="s">
        <v>105</v>
      </c>
      <c r="C11" s="4"/>
      <c r="E11" t="s">
        <v>68</v>
      </c>
    </row>
    <row r="12" spans="1:7" ht="12.75">
      <c r="A12" t="s">
        <v>125</v>
      </c>
      <c r="B12" t="s">
        <v>99</v>
      </c>
      <c r="C12" s="11">
        <v>10</v>
      </c>
      <c r="F12" s="34" t="s">
        <v>49</v>
      </c>
      <c r="G12" s="15">
        <f>G11</f>
        <v>0</v>
      </c>
    </row>
    <row r="13" spans="1:7" ht="12.75">
      <c r="A13" t="s">
        <v>129</v>
      </c>
      <c r="B13" t="s">
        <v>99</v>
      </c>
      <c r="C13" s="11">
        <v>15</v>
      </c>
      <c r="F13" s="34"/>
      <c r="G13" s="21"/>
    </row>
    <row r="14" spans="1:7" ht="12.75">
      <c r="A14" t="s">
        <v>127</v>
      </c>
      <c r="B14" t="s">
        <v>152</v>
      </c>
      <c r="C14" s="11">
        <v>10</v>
      </c>
      <c r="F14" s="73" t="s">
        <v>46</v>
      </c>
      <c r="G14" s="33">
        <f>G5+G9+G12</f>
        <v>73</v>
      </c>
    </row>
    <row r="15" ht="12.75">
      <c r="C15" s="11"/>
    </row>
    <row r="16" spans="1:3" ht="12.75">
      <c r="A16" s="4"/>
      <c r="B16" s="34" t="s">
        <v>49</v>
      </c>
      <c r="C16" s="22">
        <f>SUM(C12:C15)</f>
        <v>35</v>
      </c>
    </row>
    <row r="17" spans="1:5" ht="12.75">
      <c r="A17" t="s">
        <v>10</v>
      </c>
      <c r="B17" s="34"/>
      <c r="E17" s="1" t="s">
        <v>47</v>
      </c>
    </row>
    <row r="18" spans="1:7" ht="12.75">
      <c r="A18" s="4" t="s">
        <v>133</v>
      </c>
      <c r="B18" t="s">
        <v>99</v>
      </c>
      <c r="C18" s="11">
        <v>5</v>
      </c>
      <c r="E18" t="s">
        <v>124</v>
      </c>
      <c r="F18" t="s">
        <v>180</v>
      </c>
      <c r="G18" s="11">
        <v>24.7</v>
      </c>
    </row>
    <row r="19" spans="2:7" ht="12.75">
      <c r="B19" s="34" t="s">
        <v>49</v>
      </c>
      <c r="C19" s="15">
        <f>SUM(C18:C18)</f>
        <v>5</v>
      </c>
      <c r="E19" t="s">
        <v>124</v>
      </c>
      <c r="F19" t="s">
        <v>162</v>
      </c>
      <c r="G19" s="11">
        <v>41</v>
      </c>
    </row>
    <row r="20" spans="1:9" ht="12.75">
      <c r="A20" t="s">
        <v>11</v>
      </c>
      <c r="E20" t="s">
        <v>124</v>
      </c>
      <c r="F20" t="s">
        <v>161</v>
      </c>
      <c r="G20">
        <v>408.25</v>
      </c>
      <c r="I20" s="11"/>
    </row>
    <row r="21" spans="1:9" ht="12.75">
      <c r="A21" t="s">
        <v>129</v>
      </c>
      <c r="B21" t="s">
        <v>99</v>
      </c>
      <c r="C21" s="11">
        <v>5</v>
      </c>
      <c r="E21" t="s">
        <v>111</v>
      </c>
      <c r="F21" t="s">
        <v>149</v>
      </c>
      <c r="G21" s="11">
        <v>10</v>
      </c>
      <c r="I21" s="11"/>
    </row>
    <row r="22" spans="1:7" ht="12.75">
      <c r="A22" t="s">
        <v>153</v>
      </c>
      <c r="B22" t="s">
        <v>99</v>
      </c>
      <c r="C22" s="11">
        <v>7</v>
      </c>
      <c r="E22" t="s">
        <v>124</v>
      </c>
      <c r="F22" t="s">
        <v>147</v>
      </c>
      <c r="G22">
        <v>57.48</v>
      </c>
    </row>
    <row r="23" spans="2:9" ht="12.75">
      <c r="B23" s="34" t="s">
        <v>49</v>
      </c>
      <c r="C23" s="15">
        <f>SUM(C21:C22)</f>
        <v>12</v>
      </c>
      <c r="E23" t="s">
        <v>138</v>
      </c>
      <c r="F23" t="s">
        <v>140</v>
      </c>
      <c r="G23" s="11">
        <v>10.8</v>
      </c>
      <c r="I23" s="11"/>
    </row>
    <row r="24" spans="1:7" ht="12.75">
      <c r="A24" t="s">
        <v>83</v>
      </c>
      <c r="E24" t="s">
        <v>139</v>
      </c>
      <c r="F24" t="s">
        <v>140</v>
      </c>
      <c r="G24" s="11">
        <v>9.6</v>
      </c>
    </row>
    <row r="25" spans="1:7" ht="12.75">
      <c r="A25" t="s">
        <v>154</v>
      </c>
      <c r="B25" t="s">
        <v>155</v>
      </c>
      <c r="C25" s="11">
        <v>35</v>
      </c>
      <c r="E25" t="s">
        <v>127</v>
      </c>
      <c r="F25" t="s">
        <v>140</v>
      </c>
      <c r="G25" s="11">
        <v>4.2</v>
      </c>
    </row>
    <row r="26" spans="3:9" ht="12.75">
      <c r="C26" s="11"/>
      <c r="E26" t="s">
        <v>141</v>
      </c>
      <c r="F26" t="s">
        <v>142</v>
      </c>
      <c r="G26" s="11">
        <v>10.94</v>
      </c>
      <c r="I26" s="11"/>
    </row>
    <row r="27" spans="1:9" ht="12.75">
      <c r="A27" t="s">
        <v>156</v>
      </c>
      <c r="B27" t="s">
        <v>155</v>
      </c>
      <c r="C27" s="11">
        <v>26</v>
      </c>
      <c r="E27" t="s">
        <v>131</v>
      </c>
      <c r="F27" t="s">
        <v>151</v>
      </c>
      <c r="G27" s="11">
        <v>2.64</v>
      </c>
      <c r="I27" s="11"/>
    </row>
    <row r="28" spans="2:9" ht="12.75">
      <c r="B28" s="34" t="s">
        <v>49</v>
      </c>
      <c r="C28" s="15">
        <f>SUM(C25:C27)</f>
        <v>61</v>
      </c>
      <c r="E28" t="s">
        <v>127</v>
      </c>
      <c r="F28" t="s">
        <v>143</v>
      </c>
      <c r="G28" s="11">
        <v>11.46</v>
      </c>
      <c r="I28" s="11"/>
    </row>
    <row r="29" spans="2:9" ht="12.75">
      <c r="B29" s="34"/>
      <c r="C29" s="21"/>
      <c r="E29" t="s">
        <v>132</v>
      </c>
      <c r="F29" t="s">
        <v>144</v>
      </c>
      <c r="G29" s="11">
        <v>15.55</v>
      </c>
      <c r="I29" s="11"/>
    </row>
    <row r="30" spans="2:9" ht="12.75">
      <c r="B30" s="74" t="s">
        <v>96</v>
      </c>
      <c r="C30" s="33">
        <f>C10+C16+C19+C23+C28</f>
        <v>238</v>
      </c>
      <c r="E30" t="s">
        <v>132</v>
      </c>
      <c r="F30" t="s">
        <v>145</v>
      </c>
      <c r="G30" s="11">
        <v>2.42</v>
      </c>
      <c r="I30" s="11"/>
    </row>
    <row r="31" spans="2:9" ht="12.75">
      <c r="B31" s="91"/>
      <c r="C31" s="56"/>
      <c r="E31" t="s">
        <v>135</v>
      </c>
      <c r="F31" t="s">
        <v>146</v>
      </c>
      <c r="G31" s="11">
        <v>3.33</v>
      </c>
      <c r="I31" s="11"/>
    </row>
    <row r="32" spans="1:9" ht="12.75">
      <c r="A32" s="1" t="s">
        <v>44</v>
      </c>
      <c r="G32" s="11"/>
      <c r="I32" s="11"/>
    </row>
    <row r="33" spans="1:9" ht="12.75">
      <c r="A33" s="4" t="s">
        <v>111</v>
      </c>
      <c r="B33" t="s">
        <v>148</v>
      </c>
      <c r="C33" s="11">
        <f>4*2.3</f>
        <v>9.2</v>
      </c>
      <c r="F33" s="73" t="s">
        <v>48</v>
      </c>
      <c r="G33" s="33">
        <f>SUM(G18:G32)</f>
        <v>612.37</v>
      </c>
      <c r="I33" s="11"/>
    </row>
    <row r="34" spans="1:9" ht="12.75">
      <c r="A34" s="4" t="s">
        <v>123</v>
      </c>
      <c r="B34" t="s">
        <v>100</v>
      </c>
      <c r="C34" s="11">
        <v>2.3</v>
      </c>
      <c r="G34" s="11"/>
      <c r="I34" s="11"/>
    </row>
    <row r="35" spans="1:9" ht="12.75">
      <c r="A35" s="4" t="s">
        <v>124</v>
      </c>
      <c r="B35" t="s">
        <v>102</v>
      </c>
      <c r="C35" s="11">
        <v>1.25</v>
      </c>
      <c r="G35" s="11"/>
      <c r="I35" s="11"/>
    </row>
    <row r="36" spans="1:9" ht="12.75">
      <c r="A36" t="s">
        <v>125</v>
      </c>
      <c r="B36" t="s">
        <v>100</v>
      </c>
      <c r="C36" s="11">
        <v>2.3</v>
      </c>
      <c r="I36" s="11"/>
    </row>
    <row r="37" spans="1:9" ht="12.75">
      <c r="A37" s="4" t="s">
        <v>126</v>
      </c>
      <c r="B37" t="s">
        <v>100</v>
      </c>
      <c r="C37" s="11">
        <v>2.3</v>
      </c>
      <c r="G37" s="11"/>
      <c r="I37" s="11"/>
    </row>
    <row r="38" spans="1:9" ht="12.75">
      <c r="A38" s="4" t="s">
        <v>127</v>
      </c>
      <c r="B38" t="s">
        <v>102</v>
      </c>
      <c r="C38" s="11">
        <v>1.25</v>
      </c>
      <c r="G38" s="11"/>
      <c r="I38" s="11"/>
    </row>
    <row r="39" spans="1:9" ht="12.75">
      <c r="A39" s="4" t="s">
        <v>128</v>
      </c>
      <c r="B39" t="s">
        <v>101</v>
      </c>
      <c r="C39" s="11">
        <v>2.3</v>
      </c>
      <c r="I39" s="11"/>
    </row>
    <row r="40" spans="1:9" ht="12.75">
      <c r="A40" s="4" t="s">
        <v>128</v>
      </c>
      <c r="B40" t="s">
        <v>101</v>
      </c>
      <c r="C40" s="11">
        <v>2.3</v>
      </c>
      <c r="G40" s="11"/>
      <c r="I40" s="11"/>
    </row>
    <row r="41" spans="2:9" ht="12.75">
      <c r="B41" s="74" t="s">
        <v>12</v>
      </c>
      <c r="C41" s="33">
        <f>SUM(C33:C40)</f>
        <v>23.200000000000003</v>
      </c>
      <c r="I41" s="11"/>
    </row>
    <row r="42" ht="12.75">
      <c r="I42" s="11"/>
    </row>
    <row r="43" spans="1:9" ht="12.75">
      <c r="A43" s="1" t="s">
        <v>14</v>
      </c>
      <c r="I43" s="11"/>
    </row>
    <row r="44" spans="1:9" ht="12.75">
      <c r="A44" s="4" t="s">
        <v>157</v>
      </c>
      <c r="B44" t="s">
        <v>158</v>
      </c>
      <c r="C44" s="11">
        <v>242</v>
      </c>
      <c r="G44" s="11"/>
      <c r="I44" s="11"/>
    </row>
    <row r="45" spans="3:7" ht="12.75">
      <c r="C45" s="11"/>
      <c r="G45" s="11"/>
    </row>
    <row r="46" spans="2:7" ht="12.75">
      <c r="B46" s="74" t="s">
        <v>120</v>
      </c>
      <c r="C46" s="33">
        <f>SUM(C44:C45)</f>
        <v>242</v>
      </c>
      <c r="G46" s="11"/>
    </row>
    <row r="47" spans="1:7" ht="12.75">
      <c r="A47" s="4"/>
      <c r="C47" s="11"/>
      <c r="G47" s="11"/>
    </row>
    <row r="49" ht="12.75">
      <c r="G49" s="11"/>
    </row>
    <row r="50" ht="12.75">
      <c r="G50" s="89"/>
    </row>
    <row r="51" spans="1:7" ht="12.75">
      <c r="A51" s="4"/>
      <c r="C51" s="11"/>
      <c r="G51" s="89"/>
    </row>
    <row r="52" spans="1:7" ht="12.75">
      <c r="A52" s="4"/>
      <c r="C52" s="11"/>
      <c r="G52" s="89"/>
    </row>
    <row r="53" spans="1:7" ht="12.75">
      <c r="A53" s="4"/>
      <c r="C53" s="11"/>
      <c r="G53" s="89"/>
    </row>
    <row r="54" spans="3:7" ht="12.75">
      <c r="C54" s="11"/>
      <c r="G54" s="89"/>
    </row>
    <row r="55" ht="12.75">
      <c r="G55" s="89"/>
    </row>
    <row r="56" ht="12.75">
      <c r="G56" s="89"/>
    </row>
    <row r="57" ht="12.75">
      <c r="E57" s="4"/>
    </row>
    <row r="58" ht="12.75">
      <c r="G58" s="11"/>
    </row>
    <row r="65" ht="12.75">
      <c r="C65" s="11"/>
    </row>
    <row r="68" ht="12.75">
      <c r="H68" s="77"/>
    </row>
    <row r="74" spans="5:7" ht="12.75">
      <c r="E74" s="65"/>
      <c r="F74" s="65"/>
      <c r="G74" s="65"/>
    </row>
    <row r="75" spans="5:7" ht="12.75">
      <c r="E75" s="65"/>
      <c r="F75" s="65"/>
      <c r="G75" s="65"/>
    </row>
    <row r="76" spans="6:7" ht="12.75">
      <c r="F76" s="65"/>
      <c r="G76" s="65"/>
    </row>
    <row r="77" spans="3:7" ht="12.75">
      <c r="C77" s="11"/>
      <c r="E77" s="65"/>
      <c r="F77" s="65"/>
      <c r="G77" s="65"/>
    </row>
    <row r="78" spans="3:7" ht="12.75">
      <c r="C78" s="11"/>
      <c r="E78" s="65"/>
      <c r="F78" s="65"/>
      <c r="G78" s="65"/>
    </row>
    <row r="79" spans="3:7" ht="12.75">
      <c r="C79" s="11"/>
      <c r="E79" s="65"/>
      <c r="F79" s="65"/>
      <c r="G79" s="65"/>
    </row>
    <row r="80" spans="5:7" ht="12.75">
      <c r="E80" s="65"/>
      <c r="F80" s="65"/>
      <c r="G80" s="65"/>
    </row>
    <row r="81" spans="5:7" ht="12.75">
      <c r="E81" s="65"/>
      <c r="F81" s="65"/>
      <c r="G81" s="65"/>
    </row>
    <row r="82" spans="5:7" ht="12.75">
      <c r="E82" s="65"/>
      <c r="F82" s="65"/>
      <c r="G82" s="65"/>
    </row>
    <row r="83" spans="5:7" ht="12.75">
      <c r="E83" s="65"/>
      <c r="F83" s="65"/>
      <c r="G83" s="65"/>
    </row>
    <row r="84" spans="5:7" ht="12.75">
      <c r="E84" s="65"/>
      <c r="F84" s="65"/>
      <c r="G84" s="65"/>
    </row>
    <row r="85" spans="5:7" ht="12.75">
      <c r="E85" s="65"/>
      <c r="F85" s="65"/>
      <c r="G85" s="65"/>
    </row>
    <row r="86" spans="5:7" ht="12.75">
      <c r="E86" s="65"/>
      <c r="F86" s="65"/>
      <c r="G86" s="65"/>
    </row>
    <row r="87" spans="5:7" ht="12.75">
      <c r="E87" s="65"/>
      <c r="F87" s="65"/>
      <c r="G87" s="65"/>
    </row>
    <row r="88" spans="5:7" ht="12.75">
      <c r="E88" s="65"/>
      <c r="F88" s="65"/>
      <c r="G88" s="65"/>
    </row>
    <row r="89" spans="6:7" ht="12.75">
      <c r="F89" s="64"/>
      <c r="G89" s="11"/>
    </row>
    <row r="91" ht="12.75">
      <c r="C91" s="11"/>
    </row>
    <row r="92" ht="12.75">
      <c r="C92" s="11"/>
    </row>
    <row r="93" ht="12.75">
      <c r="C93" s="11"/>
    </row>
    <row r="99" ht="12.75">
      <c r="A99" s="34"/>
    </row>
    <row r="105" spans="2:3" ht="12.75">
      <c r="B105" s="34"/>
      <c r="C105" s="44"/>
    </row>
    <row r="106" ht="12.75">
      <c r="G106" s="11"/>
    </row>
    <row r="111" ht="12.75">
      <c r="G111" s="11"/>
    </row>
    <row r="112" ht="12.75">
      <c r="G112" s="11"/>
    </row>
    <row r="115" spans="2:3" ht="12.75">
      <c r="B115" s="8"/>
      <c r="C115" s="1"/>
    </row>
    <row r="116" ht="12.75">
      <c r="A116" s="1"/>
    </row>
    <row r="117" ht="12.75">
      <c r="C117" s="10"/>
    </row>
    <row r="118" spans="2:3" ht="12.75">
      <c r="B118" s="1"/>
      <c r="C118" s="21"/>
    </row>
    <row r="137" spans="2:3" ht="12.75">
      <c r="B137" s="4"/>
      <c r="C137" s="11"/>
    </row>
    <row r="138" spans="2:3" ht="12.75">
      <c r="B138" s="4"/>
      <c r="C138" s="11"/>
    </row>
    <row r="158" ht="12.75">
      <c r="C158" s="10"/>
    </row>
    <row r="159" spans="1:3" ht="12.75">
      <c r="A159" s="6"/>
      <c r="C159" s="12"/>
    </row>
    <row r="160" spans="1:3" ht="12.75">
      <c r="A160" s="6"/>
      <c r="B160" s="8"/>
      <c r="C160" s="13"/>
    </row>
  </sheetData>
  <printOptions/>
  <pageMargins left="0.75" right="0.75" top="1" bottom="1" header="0.5" footer="0.5"/>
  <pageSetup horizontalDpi="600" verticalDpi="600" orientation="portrait" paperSize="9" scale="92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7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3" max="3" width="15.8515625" style="0" customWidth="1"/>
    <col min="4" max="4" width="13.28125" style="0" customWidth="1"/>
    <col min="5" max="5" width="10.28125" style="0" customWidth="1"/>
    <col min="6" max="6" width="14.28125" style="0" customWidth="1"/>
    <col min="7" max="7" width="12.8515625" style="0" customWidth="1"/>
    <col min="8" max="8" width="8.8515625" style="0" customWidth="1"/>
  </cols>
  <sheetData>
    <row r="2" ht="18">
      <c r="E2" s="57" t="s">
        <v>121</v>
      </c>
    </row>
    <row r="3" ht="18">
      <c r="D3" s="57"/>
    </row>
    <row r="4" ht="12.75">
      <c r="B4" t="s">
        <v>90</v>
      </c>
    </row>
    <row r="5" spans="2:8" ht="12.75">
      <c r="B5" s="48" t="s">
        <v>56</v>
      </c>
      <c r="C5" s="43"/>
      <c r="D5" s="43"/>
      <c r="E5" s="43"/>
      <c r="F5" s="58" t="s">
        <v>51</v>
      </c>
      <c r="G5" s="43"/>
      <c r="H5" s="41"/>
    </row>
    <row r="6" spans="2:8" ht="12.75">
      <c r="B6" s="49" t="s">
        <v>13</v>
      </c>
      <c r="C6" s="44"/>
      <c r="D6" s="21">
        <f>'dic 04'!C13</f>
        <v>2600</v>
      </c>
      <c r="E6" s="21"/>
      <c r="F6" s="44" t="s">
        <v>33</v>
      </c>
      <c r="G6" s="44"/>
      <c r="H6" s="45">
        <f>'dic 04'!G16</f>
        <v>4033</v>
      </c>
    </row>
    <row r="7" spans="2:8" ht="12.75">
      <c r="B7" s="49" t="s">
        <v>57</v>
      </c>
      <c r="C7" s="44"/>
      <c r="D7" s="21">
        <f>'dic 04'!C17</f>
        <v>238</v>
      </c>
      <c r="E7" s="21"/>
      <c r="F7" s="44" t="s">
        <v>52</v>
      </c>
      <c r="G7" s="44"/>
      <c r="H7" s="45">
        <f>'dic 04'!G24</f>
        <v>46</v>
      </c>
    </row>
    <row r="8" spans="2:8" ht="12.75">
      <c r="B8" s="49" t="s">
        <v>58</v>
      </c>
      <c r="C8" s="44"/>
      <c r="D8" s="21">
        <f>'dic 04'!C21</f>
        <v>23.200000000000003</v>
      </c>
      <c r="E8" s="21"/>
      <c r="F8" s="44" t="s">
        <v>53</v>
      </c>
      <c r="G8" s="44"/>
      <c r="H8" s="45">
        <f>'dic 04'!G28</f>
        <v>0</v>
      </c>
    </row>
    <row r="9" spans="2:8" ht="12.75">
      <c r="B9" s="49" t="s">
        <v>14</v>
      </c>
      <c r="C9" s="44"/>
      <c r="D9" s="21">
        <f>'dic 04'!C26</f>
        <v>242</v>
      </c>
      <c r="E9" s="21"/>
      <c r="F9" s="44" t="s">
        <v>71</v>
      </c>
      <c r="G9" s="44"/>
      <c r="H9" s="45">
        <f>'dic 04'!G32</f>
        <v>0</v>
      </c>
    </row>
    <row r="10" spans="2:8" ht="12.75">
      <c r="B10" s="49" t="s">
        <v>17</v>
      </c>
      <c r="C10" s="44"/>
      <c r="D10" s="21">
        <f>'dic 04'!C32</f>
        <v>73</v>
      </c>
      <c r="E10" s="21"/>
      <c r="F10" s="44" t="s">
        <v>54</v>
      </c>
      <c r="G10" s="44"/>
      <c r="H10" s="45">
        <f>'dic 04'!G36</f>
        <v>280</v>
      </c>
    </row>
    <row r="11" spans="2:8" ht="12.75">
      <c r="B11" s="49" t="s">
        <v>59</v>
      </c>
      <c r="C11" s="44"/>
      <c r="D11" s="21">
        <f>'dic 04'!C36</f>
        <v>0</v>
      </c>
      <c r="E11" s="21"/>
      <c r="F11" s="50"/>
      <c r="G11" s="50"/>
      <c r="H11" s="51"/>
    </row>
    <row r="12" spans="2:8" ht="12.75">
      <c r="B12" s="49" t="s">
        <v>60</v>
      </c>
      <c r="C12" s="44"/>
      <c r="D12" s="21">
        <f>'dic 04'!C40</f>
        <v>612.37</v>
      </c>
      <c r="E12" s="21"/>
      <c r="F12" s="50" t="s">
        <v>55</v>
      </c>
      <c r="G12" s="50"/>
      <c r="H12" s="51">
        <f>SUM(H6:H10)</f>
        <v>4359</v>
      </c>
    </row>
    <row r="13" spans="2:8" ht="12.75">
      <c r="B13" s="49" t="s">
        <v>61</v>
      </c>
      <c r="C13" s="44"/>
      <c r="D13" s="21">
        <f>'dic 04'!C44</f>
        <v>0</v>
      </c>
      <c r="E13" s="21"/>
      <c r="H13" s="42"/>
    </row>
    <row r="14" spans="2:8" ht="12.75">
      <c r="B14" s="49" t="s">
        <v>23</v>
      </c>
      <c r="C14" s="44"/>
      <c r="D14" s="21">
        <f>'dic 04'!C48</f>
        <v>2300</v>
      </c>
      <c r="E14" s="21"/>
      <c r="H14" s="42"/>
    </row>
    <row r="15" spans="2:8" ht="12.75">
      <c r="B15" s="49" t="s">
        <v>62</v>
      </c>
      <c r="C15" s="44"/>
      <c r="D15" s="21">
        <f>'dic 04'!C58</f>
        <v>535</v>
      </c>
      <c r="E15" s="21"/>
      <c r="F15" s="82" t="s">
        <v>85</v>
      </c>
      <c r="H15" s="81">
        <f>H12-D17</f>
        <v>-2264.5699999999997</v>
      </c>
    </row>
    <row r="16" spans="2:8" ht="12.75">
      <c r="B16" s="39"/>
      <c r="H16" s="42"/>
    </row>
    <row r="17" spans="2:8" ht="12.75">
      <c r="B17" s="52" t="s">
        <v>25</v>
      </c>
      <c r="C17" s="50"/>
      <c r="D17" s="56">
        <f>SUM(D6:D15)</f>
        <v>6623.57</v>
      </c>
      <c r="E17" s="56"/>
      <c r="G17" s="82"/>
      <c r="H17" s="42"/>
    </row>
    <row r="18" spans="2:8" ht="12.75">
      <c r="B18" s="59"/>
      <c r="C18" s="60"/>
      <c r="D18" s="61"/>
      <c r="E18" s="61"/>
      <c r="F18" s="46"/>
      <c r="G18" s="46"/>
      <c r="H18" s="62"/>
    </row>
    <row r="19" spans="2:8" ht="12.75">
      <c r="B19" s="82"/>
      <c r="C19" s="82"/>
      <c r="D19" s="80"/>
      <c r="E19" s="80"/>
      <c r="F19" s="44"/>
      <c r="G19" s="44"/>
      <c r="H19" s="44"/>
    </row>
    <row r="20" spans="2:8" ht="12.75">
      <c r="B20" s="82"/>
      <c r="C20" s="82"/>
      <c r="D20" s="80"/>
      <c r="E20" s="80"/>
      <c r="F20" s="44"/>
      <c r="G20" s="44"/>
      <c r="H20" s="44"/>
    </row>
    <row r="21" spans="1:8" ht="12.75">
      <c r="A21" s="44"/>
      <c r="B21" s="60" t="s">
        <v>91</v>
      </c>
      <c r="C21" s="82"/>
      <c r="D21" s="80"/>
      <c r="E21" s="80"/>
      <c r="F21" s="44"/>
      <c r="G21" s="44"/>
      <c r="H21" s="46"/>
    </row>
    <row r="22" spans="2:8" ht="12.75">
      <c r="B22" s="83" t="s">
        <v>86</v>
      </c>
      <c r="C22" s="43"/>
      <c r="D22" s="43"/>
      <c r="E22" s="43"/>
      <c r="F22" s="58" t="s">
        <v>87</v>
      </c>
      <c r="G22" s="43"/>
      <c r="H22" s="42"/>
    </row>
    <row r="23" spans="2:8" ht="12.75">
      <c r="B23" s="49" t="s">
        <v>13</v>
      </c>
      <c r="C23" s="44"/>
      <c r="D23" s="21">
        <f>'dic 04'!C13</f>
        <v>2600</v>
      </c>
      <c r="E23" s="21"/>
      <c r="F23" s="44" t="s">
        <v>33</v>
      </c>
      <c r="G23" s="44"/>
      <c r="H23" s="45">
        <f>'dic 04'!G16</f>
        <v>4033</v>
      </c>
    </row>
    <row r="24" spans="2:8" ht="12.75">
      <c r="B24" s="49" t="s">
        <v>57</v>
      </c>
      <c r="C24" s="44"/>
      <c r="D24" s="21">
        <f>'dic 04'!C17</f>
        <v>238</v>
      </c>
      <c r="E24" s="21"/>
      <c r="F24" s="44" t="s">
        <v>52</v>
      </c>
      <c r="G24" s="44"/>
      <c r="H24" s="45">
        <f>'dic 04'!G24</f>
        <v>46</v>
      </c>
    </row>
    <row r="25" spans="2:8" ht="12.75">
      <c r="B25" s="49" t="s">
        <v>58</v>
      </c>
      <c r="C25" s="44"/>
      <c r="D25" s="21">
        <f>'dic 04'!C21</f>
        <v>23.200000000000003</v>
      </c>
      <c r="E25" s="21"/>
      <c r="F25" s="44" t="s">
        <v>53</v>
      </c>
      <c r="G25" s="44"/>
      <c r="H25" s="45">
        <f>'dic 04'!G28</f>
        <v>0</v>
      </c>
    </row>
    <row r="26" spans="2:8" ht="12.75">
      <c r="B26" s="49" t="s">
        <v>14</v>
      </c>
      <c r="C26" s="44"/>
      <c r="D26" s="21">
        <f>'dic 04'!C26</f>
        <v>242</v>
      </c>
      <c r="E26" s="21"/>
      <c r="F26" s="44" t="s">
        <v>71</v>
      </c>
      <c r="G26" s="44"/>
      <c r="H26" s="45">
        <f>'dic 04'!G32</f>
        <v>0</v>
      </c>
    </row>
    <row r="27" spans="2:8" ht="12.75">
      <c r="B27" s="49" t="s">
        <v>17</v>
      </c>
      <c r="C27" s="44"/>
      <c r="D27" s="21">
        <f>'dic 04'!C32</f>
        <v>73</v>
      </c>
      <c r="E27" s="21"/>
      <c r="F27" s="44"/>
      <c r="G27" s="44"/>
      <c r="H27" s="45"/>
    </row>
    <row r="28" spans="2:8" ht="12.75">
      <c r="B28" s="49" t="s">
        <v>59</v>
      </c>
      <c r="C28" s="44"/>
      <c r="D28" s="21">
        <f>'dic 04'!C36</f>
        <v>0</v>
      </c>
      <c r="E28" s="21"/>
      <c r="F28" s="50" t="s">
        <v>89</v>
      </c>
      <c r="G28" s="50"/>
      <c r="H28" s="51">
        <f>SUM(H23:H26)</f>
        <v>4079</v>
      </c>
    </row>
    <row r="29" spans="2:8" ht="12.75">
      <c r="B29" s="49" t="s">
        <v>60</v>
      </c>
      <c r="C29" s="44"/>
      <c r="D29" s="21">
        <f>'dic 04'!C40</f>
        <v>612.37</v>
      </c>
      <c r="E29" s="21"/>
      <c r="G29" s="50"/>
      <c r="H29" s="42"/>
    </row>
    <row r="30" spans="2:8" ht="12.75">
      <c r="B30" s="39"/>
      <c r="F30" s="82" t="s">
        <v>85</v>
      </c>
      <c r="G30" s="82"/>
      <c r="H30" s="81">
        <f>H28-D31</f>
        <v>290.4300000000003</v>
      </c>
    </row>
    <row r="31" spans="2:8" ht="12.75">
      <c r="B31" s="52" t="s">
        <v>88</v>
      </c>
      <c r="D31" s="56">
        <f>SUM(D23:D29)</f>
        <v>3788.5699999999997</v>
      </c>
      <c r="H31" s="42"/>
    </row>
    <row r="32" spans="2:8" ht="12.75">
      <c r="B32" s="59"/>
      <c r="C32" s="60"/>
      <c r="D32" s="61"/>
      <c r="E32" s="61"/>
      <c r="F32" s="46"/>
      <c r="G32" s="46"/>
      <c r="H32" s="62"/>
    </row>
    <row r="33" spans="2:8" ht="12.75">
      <c r="B33" s="82"/>
      <c r="C33" s="82"/>
      <c r="D33" s="80"/>
      <c r="E33" s="80"/>
      <c r="F33" s="44"/>
      <c r="G33" s="44"/>
      <c r="H33" s="44"/>
    </row>
    <row r="34" spans="2:8" ht="12.75">
      <c r="B34" s="82"/>
      <c r="C34" s="82"/>
      <c r="D34" s="80"/>
      <c r="E34" s="80"/>
      <c r="F34" s="44"/>
      <c r="G34" s="44"/>
      <c r="H34" s="44"/>
    </row>
    <row r="35" spans="2:7" ht="12.75">
      <c r="B35" s="1" t="s">
        <v>72</v>
      </c>
      <c r="D35" s="44"/>
      <c r="G35" s="11"/>
    </row>
    <row r="36" spans="2:7" ht="12.75">
      <c r="B36" s="38" t="s">
        <v>63</v>
      </c>
      <c r="C36" s="43"/>
      <c r="D36" s="76">
        <f>'[1]Balance nov'!$D$38</f>
        <v>5585.230000000002</v>
      </c>
      <c r="E36" s="21"/>
      <c r="G36" s="11"/>
    </row>
    <row r="37" spans="2:7" ht="12.75">
      <c r="B37" s="39" t="s">
        <v>64</v>
      </c>
      <c r="C37" s="44"/>
      <c r="D37" s="45">
        <f>H15</f>
        <v>-2264.5699999999997</v>
      </c>
      <c r="E37" s="21"/>
      <c r="G37" s="11"/>
    </row>
    <row r="38" spans="2:5" ht="12.75">
      <c r="B38" s="40" t="s">
        <v>65</v>
      </c>
      <c r="C38" s="46"/>
      <c r="D38" s="47">
        <f>SUM(D36:D37)</f>
        <v>3320.6600000000026</v>
      </c>
      <c r="E38" s="21"/>
    </row>
    <row r="39" ht="12.75">
      <c r="G39" s="11"/>
    </row>
    <row r="41" ht="12.75">
      <c r="B41" s="1" t="s">
        <v>73</v>
      </c>
    </row>
    <row r="42" spans="2:6" ht="12.75">
      <c r="B42" t="s">
        <v>74</v>
      </c>
      <c r="C42" s="46"/>
      <c r="D42" s="63" t="s">
        <v>75</v>
      </c>
      <c r="E42" s="63" t="s">
        <v>76</v>
      </c>
      <c r="F42" s="63" t="s">
        <v>77</v>
      </c>
    </row>
    <row r="43" spans="2:6" ht="12.75">
      <c r="B43" s="38" t="s">
        <v>78</v>
      </c>
      <c r="D43" s="66">
        <f>'[1]Balance nov'!$F$43</f>
        <v>960</v>
      </c>
      <c r="E43" s="66">
        <f>'dic 04'!C51</f>
        <v>150</v>
      </c>
      <c r="F43" s="67">
        <f aca="true" t="shared" si="0" ref="F43:F48">D43+E43</f>
        <v>1110</v>
      </c>
    </row>
    <row r="44" spans="2:6" ht="12.75">
      <c r="B44" s="39" t="s">
        <v>79</v>
      </c>
      <c r="D44" s="66">
        <f>'[1]Balance nov'!$F$44</f>
        <v>280</v>
      </c>
      <c r="E44" s="66">
        <f>-280+40</f>
        <v>-240</v>
      </c>
      <c r="F44" s="68">
        <f>D44+E44</f>
        <v>40</v>
      </c>
    </row>
    <row r="45" spans="2:6" ht="12.75">
      <c r="B45" s="39" t="s">
        <v>80</v>
      </c>
      <c r="D45" s="66">
        <f>'[1]Balance nov'!$F$45</f>
        <v>280</v>
      </c>
      <c r="E45" s="66">
        <f>'dic 04'!C53</f>
        <v>40</v>
      </c>
      <c r="F45" s="68">
        <f t="shared" si="0"/>
        <v>320</v>
      </c>
    </row>
    <row r="46" spans="2:6" ht="12.75">
      <c r="B46" s="39" t="s">
        <v>32</v>
      </c>
      <c r="D46" s="66">
        <f>'[1]Balance nov'!$F$46</f>
        <v>45</v>
      </c>
      <c r="E46" s="66">
        <f>'dic 04'!C54</f>
        <v>45</v>
      </c>
      <c r="F46" s="68">
        <f t="shared" si="0"/>
        <v>90</v>
      </c>
    </row>
    <row r="47" spans="2:6" ht="12.75">
      <c r="B47" s="39" t="s">
        <v>81</v>
      </c>
      <c r="D47" s="66">
        <f>'[1]Balance nov'!$F$47</f>
        <v>2010</v>
      </c>
      <c r="E47" s="66">
        <f>'dic 04'!C55</f>
        <v>260</v>
      </c>
      <c r="F47" s="68">
        <f t="shared" si="0"/>
        <v>2270</v>
      </c>
    </row>
    <row r="48" spans="2:6" ht="12.75">
      <c r="B48" s="39" t="s">
        <v>82</v>
      </c>
      <c r="D48" s="69">
        <f>'[1]Balance nov'!$F$48</f>
        <v>4164</v>
      </c>
      <c r="E48" s="69">
        <f>'dic 04'!C56</f>
        <v>0</v>
      </c>
      <c r="F48" s="70">
        <f t="shared" si="0"/>
        <v>4164</v>
      </c>
    </row>
    <row r="49" spans="2:8" ht="12.75">
      <c r="B49" s="40" t="s">
        <v>107</v>
      </c>
      <c r="C49" s="46"/>
      <c r="D49" s="71">
        <f>SUM(D43:D48)</f>
        <v>7739</v>
      </c>
      <c r="E49" s="71">
        <f>SUM(E43:E48)</f>
        <v>255</v>
      </c>
      <c r="F49" s="72">
        <f>SUM(F43:F48)</f>
        <v>7994</v>
      </c>
      <c r="G49" s="44"/>
      <c r="H49" s="55"/>
    </row>
    <row r="50" spans="2:8" ht="12.75">
      <c r="B50" s="44"/>
      <c r="C50" s="44"/>
      <c r="D50" s="93"/>
      <c r="E50" s="93"/>
      <c r="F50" s="93"/>
      <c r="G50" s="44"/>
      <c r="H50" s="55"/>
    </row>
    <row r="51" spans="2:8" ht="12.75">
      <c r="B51" s="44"/>
      <c r="C51" s="44"/>
      <c r="D51" s="93"/>
      <c r="E51" s="93"/>
      <c r="F51" s="93"/>
      <c r="G51" s="44"/>
      <c r="H51" s="55"/>
    </row>
    <row r="52" spans="2:8" ht="12.75">
      <c r="B52" s="50" t="s">
        <v>108</v>
      </c>
      <c r="C52" s="44"/>
      <c r="D52" s="93"/>
      <c r="E52" s="93"/>
      <c r="F52" s="93"/>
      <c r="G52" s="44"/>
      <c r="H52" s="55"/>
    </row>
    <row r="53" spans="2:8" ht="12.75">
      <c r="B53" s="95" t="s">
        <v>109</v>
      </c>
      <c r="C53" s="35"/>
      <c r="D53" s="96">
        <v>822</v>
      </c>
      <c r="E53" s="69"/>
      <c r="F53" s="94"/>
      <c r="G53" s="44"/>
      <c r="H53" s="55"/>
    </row>
    <row r="56" spans="2:7" ht="12.75">
      <c r="B56" s="1" t="s">
        <v>92</v>
      </c>
      <c r="C56" s="44"/>
      <c r="F56" s="4"/>
      <c r="G56" s="44"/>
    </row>
    <row r="57" spans="2:7" ht="12.75">
      <c r="B57" s="4" t="s">
        <v>93</v>
      </c>
      <c r="C57" s="44"/>
      <c r="F57" s="4" t="s">
        <v>94</v>
      </c>
      <c r="G57" s="46"/>
    </row>
    <row r="58" spans="2:8" ht="12.75">
      <c r="B58" s="84" t="s">
        <v>95</v>
      </c>
      <c r="C58" s="35"/>
      <c r="D58" s="53">
        <v>0</v>
      </c>
      <c r="F58" s="98" t="s">
        <v>176</v>
      </c>
      <c r="G58" s="43"/>
      <c r="H58" s="76">
        <v>407</v>
      </c>
    </row>
    <row r="59" spans="2:8" ht="12.75">
      <c r="B59" s="1" t="s">
        <v>69</v>
      </c>
      <c r="D59" s="13">
        <f>SUM(D57:D58)</f>
        <v>0</v>
      </c>
      <c r="F59" s="100" t="s">
        <v>177</v>
      </c>
      <c r="G59" s="44"/>
      <c r="H59" s="45">
        <v>111</v>
      </c>
    </row>
    <row r="60" spans="2:8" ht="12.75">
      <c r="B60" s="44"/>
      <c r="C60" s="85"/>
      <c r="D60" s="86"/>
      <c r="E60" s="85"/>
      <c r="F60" s="99" t="s">
        <v>178</v>
      </c>
      <c r="G60" s="46"/>
      <c r="H60" s="47">
        <v>74</v>
      </c>
    </row>
    <row r="61" spans="2:8" ht="12.75">
      <c r="B61" s="44"/>
      <c r="C61" s="78"/>
      <c r="D61" s="86"/>
      <c r="E61" s="78"/>
      <c r="F61" s="1" t="s">
        <v>69</v>
      </c>
      <c r="G61" s="44"/>
      <c r="H61" s="13">
        <f>SUM(H58:H60)</f>
        <v>592</v>
      </c>
    </row>
    <row r="62" spans="2:6" ht="12.75">
      <c r="B62" s="50"/>
      <c r="C62" s="79"/>
      <c r="D62" s="87"/>
      <c r="E62" s="79"/>
      <c r="F62" s="79"/>
    </row>
    <row r="63" spans="2:6" ht="12.75">
      <c r="B63" s="44"/>
      <c r="C63" s="44"/>
      <c r="D63" s="44"/>
      <c r="E63" s="44"/>
      <c r="F63" s="44"/>
    </row>
    <row r="64" spans="2:6" ht="12.75">
      <c r="B64" s="88"/>
      <c r="C64" s="44"/>
      <c r="D64" s="88"/>
      <c r="E64" s="44"/>
      <c r="F64" s="44"/>
    </row>
    <row r="65" spans="2:4" ht="12.75">
      <c r="B65" s="6"/>
      <c r="D65" s="6"/>
    </row>
    <row r="66" spans="2:4" ht="12.75">
      <c r="B66" s="6"/>
      <c r="D66" s="6"/>
    </row>
    <row r="67" spans="2:4" ht="12.75">
      <c r="B67" s="6"/>
      <c r="D67" s="6"/>
    </row>
    <row r="68" spans="2:4" ht="12.75">
      <c r="B68" s="6"/>
      <c r="D68" s="6"/>
    </row>
    <row r="69" spans="2:4" ht="12.75">
      <c r="B69" s="6"/>
      <c r="D69" s="6"/>
    </row>
    <row r="70" spans="2:4" ht="12.75">
      <c r="B70" s="6"/>
      <c r="D70" s="6"/>
    </row>
    <row r="71" spans="2:4" ht="12.75">
      <c r="B71" s="6"/>
      <c r="D71" s="6"/>
    </row>
    <row r="72" spans="2:4" ht="12.75">
      <c r="B72" s="6"/>
      <c r="D72" s="6"/>
    </row>
    <row r="73" spans="2:4" ht="12.75">
      <c r="B73" s="6"/>
      <c r="D73" s="6"/>
    </row>
    <row r="74" spans="2:4" ht="12.75">
      <c r="B74" s="6"/>
      <c r="D74" s="6"/>
    </row>
    <row r="75" spans="2:4" ht="12.75">
      <c r="B75" s="6"/>
      <c r="D75" s="6"/>
    </row>
    <row r="76" spans="2:4" ht="12.75">
      <c r="B76" s="6"/>
      <c r="D76" s="6"/>
    </row>
    <row r="77" spans="2:4" ht="12.75">
      <c r="B77" s="6"/>
      <c r="D77" s="6"/>
    </row>
    <row r="78" spans="2:4" ht="12.75">
      <c r="B78" s="6"/>
      <c r="D78" s="6"/>
    </row>
    <row r="79" spans="2:4" ht="12.75">
      <c r="B79" s="6"/>
      <c r="D79" s="6"/>
    </row>
  </sheetData>
  <printOptions/>
  <pageMargins left="0.75" right="0.75" top="1" bottom="1" header="0" footer="0"/>
  <pageSetup horizontalDpi="600" verticalDpi="600" orientation="portrait" paperSize="9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CyberCorner 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Prat</dc:creator>
  <cp:keywords/>
  <dc:description/>
  <cp:lastModifiedBy>Empresarios Agrupados AIE</cp:lastModifiedBy>
  <cp:lastPrinted>2005-01-17T16:42:40Z</cp:lastPrinted>
  <dcterms:created xsi:type="dcterms:W3CDTF">2004-04-11T18:06:39Z</dcterms:created>
  <dcterms:modified xsi:type="dcterms:W3CDTF">2004-04-11T19:10:48Z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