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unio 04" sheetId="1" r:id="rId1"/>
    <sheet name="Detalles" sheetId="2" r:id="rId2"/>
    <sheet name="Balance junio" sheetId="3" r:id="rId3"/>
  </sheets>
  <externalReferences>
    <externalReference r:id="rId6"/>
  </externalReferences>
  <definedNames>
    <definedName name="_xlnm.Print_Area" localSheetId="2">'Balance junio'!$A$1:$J$49</definedName>
    <definedName name="_xlnm.Print_Area" localSheetId="1">'Detalles'!$A$1:$G$69</definedName>
    <definedName name="_xlnm.Print_Area" localSheetId="0">'junio 04'!$A$1:$H$69</definedName>
  </definedNames>
  <calcPr fullCalcOnLoad="1"/>
</workbook>
</file>

<file path=xl/sharedStrings.xml><?xml version="1.0" encoding="utf-8"?>
<sst xmlns="http://schemas.openxmlformats.org/spreadsheetml/2006/main" count="266" uniqueCount="199">
  <si>
    <t>INGRESOS:</t>
  </si>
  <si>
    <t>DESEMBOLSOS:</t>
  </si>
  <si>
    <t>subtotal combustible</t>
  </si>
  <si>
    <t>subtotal agrícolas</t>
  </si>
  <si>
    <t>subtotal coope 2º grado</t>
  </si>
  <si>
    <t>subtotal otros gastos</t>
  </si>
  <si>
    <t>TOTAL INGRESOS:</t>
  </si>
  <si>
    <t>subtotal distribución red</t>
  </si>
  <si>
    <t>subtotal aport.a fondos</t>
  </si>
  <si>
    <t>subtotal autobus</t>
  </si>
  <si>
    <t>CGT</t>
  </si>
  <si>
    <t>Desbrozadora:</t>
  </si>
  <si>
    <t>Motoazada:</t>
  </si>
  <si>
    <t>Total Autobus</t>
  </si>
  <si>
    <t>1. Asignaciones</t>
  </si>
  <si>
    <t>4. Arrendamientos</t>
  </si>
  <si>
    <t xml:space="preserve">   - Casa/Almacén</t>
  </si>
  <si>
    <t>subtotal arrendamientos</t>
  </si>
  <si>
    <t>5. Agrícolas</t>
  </si>
  <si>
    <t xml:space="preserve">   - Labores</t>
  </si>
  <si>
    <t xml:space="preserve">   - Estiercol</t>
  </si>
  <si>
    <t>6. Coope 2º Grado</t>
  </si>
  <si>
    <t>8. Pago de Deudas</t>
  </si>
  <si>
    <t>subtotal pago de deudas</t>
  </si>
  <si>
    <t>9. Inversiones</t>
  </si>
  <si>
    <t>10. Aportaciones a Fondos</t>
  </si>
  <si>
    <t>TOTAL DESEMBOLSOS</t>
  </si>
  <si>
    <t>(Ver Hoja 2 para detalles)</t>
  </si>
  <si>
    <t>3. Autobus</t>
  </si>
  <si>
    <t>7. Otros gastos</t>
  </si>
  <si>
    <t>1. Amort. Furgo grande</t>
  </si>
  <si>
    <t>2. Amort. Furgo peque</t>
  </si>
  <si>
    <t>3. Amort. Motoazada</t>
  </si>
  <si>
    <t>4. Averías</t>
  </si>
  <si>
    <t>5. Fondo 1/4 jornada</t>
  </si>
  <si>
    <t>A. Cuotas</t>
  </si>
  <si>
    <t>B. Distribución de la Red</t>
  </si>
  <si>
    <t>Devolución préstamo BAH SMV</t>
  </si>
  <si>
    <t>subtotal aport.solid.</t>
  </si>
  <si>
    <t>subtotal ac.col.</t>
  </si>
  <si>
    <t>subtotal otros</t>
  </si>
  <si>
    <t>C. Aportaciones Solidarias de Personas/Grupos</t>
  </si>
  <si>
    <t>D. Acciones Colectivas del BAH</t>
  </si>
  <si>
    <t>E. Otros Ingresos</t>
  </si>
  <si>
    <t>Furgo Grande (Boxer):</t>
  </si>
  <si>
    <t>Furgo Peque (Oli):</t>
  </si>
  <si>
    <t>2. Combustible/Aceite</t>
  </si>
  <si>
    <t>2. Combustible/Aceite:</t>
  </si>
  <si>
    <t>Total Combustible/Aceite</t>
  </si>
  <si>
    <t>3. Autobus:</t>
  </si>
  <si>
    <r>
      <t xml:space="preserve">   - Plantel y Semillas </t>
    </r>
    <r>
      <rPr>
        <sz val="9"/>
        <rFont val="Arial"/>
        <family val="2"/>
      </rPr>
      <t>(ver Hoja 2)</t>
    </r>
  </si>
  <si>
    <t>Total Agrícolas</t>
  </si>
  <si>
    <t>7. Otros Gastos</t>
  </si>
  <si>
    <t>Total otros Gastos</t>
  </si>
  <si>
    <t>1. Alberto (jc )</t>
  </si>
  <si>
    <t>2. Cris (3/4)</t>
  </si>
  <si>
    <t>Gasoleo</t>
  </si>
  <si>
    <t>subtotal</t>
  </si>
  <si>
    <t>Gasolina</t>
  </si>
  <si>
    <t>Mad-Per</t>
  </si>
  <si>
    <t>Per-Mad</t>
  </si>
  <si>
    <t>Amb-Per</t>
  </si>
  <si>
    <t>Per-Amb</t>
  </si>
  <si>
    <t>Cebolla</t>
  </si>
  <si>
    <t>subtotal inversiones</t>
  </si>
  <si>
    <t>INGRESOS</t>
  </si>
  <si>
    <t>B. Distribución Red</t>
  </si>
  <si>
    <t>C. Aport. Solid Pers/Grup.</t>
  </si>
  <si>
    <t>E. Otros</t>
  </si>
  <si>
    <t>TOTAL INGRESOS</t>
  </si>
  <si>
    <t>DESEMBOLSOS</t>
  </si>
  <si>
    <t>2. Combustible</t>
  </si>
  <si>
    <t>3. Transporte</t>
  </si>
  <si>
    <t>6. Coope 2º</t>
  </si>
  <si>
    <t>Juanjo (riego patatas)</t>
  </si>
  <si>
    <t>7. Otros</t>
  </si>
  <si>
    <t>8. Pago de deudas</t>
  </si>
  <si>
    <t>10. Aport.a fondos</t>
  </si>
  <si>
    <t>Caja inicio mes</t>
  </si>
  <si>
    <t>Actividad del mes</t>
  </si>
  <si>
    <t>Caja final de mes</t>
  </si>
  <si>
    <t>Plantel y semilla:</t>
  </si>
  <si>
    <t>Labores:</t>
  </si>
  <si>
    <t>Estiercol:</t>
  </si>
  <si>
    <t>TOTAL</t>
  </si>
  <si>
    <t>BAH SMV</t>
  </si>
  <si>
    <t>Prospe</t>
  </si>
  <si>
    <t>Vallecas</t>
  </si>
  <si>
    <t>BAH Perales - Cuentas junio  2004</t>
  </si>
  <si>
    <t>3. Jaime (1/2)</t>
  </si>
  <si>
    <t>4. Javi (jc)</t>
  </si>
  <si>
    <t>5. JoseA (1/2)</t>
  </si>
  <si>
    <t>6. Julia (1/2)</t>
  </si>
  <si>
    <t>7. Kelo (jc)</t>
  </si>
  <si>
    <t>8. Ruth (0)</t>
  </si>
  <si>
    <t>9. Sara (0)</t>
  </si>
  <si>
    <t>Gastos fijos, mayo</t>
  </si>
  <si>
    <t>Gastos variables, mayo</t>
  </si>
  <si>
    <t>Asigna Juanjo, junio</t>
  </si>
  <si>
    <t>Asigna Juanjo (error mayo)</t>
  </si>
  <si>
    <t>subtotal asignaciones (5¼)</t>
  </si>
  <si>
    <t>Comida Nanai (Estrecho)</t>
  </si>
  <si>
    <t>D. Acciones Colectivas BAH</t>
  </si>
  <si>
    <t>MOVIMIENTOS DE CAJA:</t>
  </si>
  <si>
    <t>MOVIMIENTOS DE FONDOS:</t>
  </si>
  <si>
    <t xml:space="preserve">    Fondo</t>
  </si>
  <si>
    <t>Inicio mes</t>
  </si>
  <si>
    <t>Aport. mes</t>
  </si>
  <si>
    <t>Final mes</t>
  </si>
  <si>
    <t>1. Furgo grande</t>
  </si>
  <si>
    <t>2. Furgo peque</t>
  </si>
  <si>
    <t>3. Motoazada</t>
  </si>
  <si>
    <t>5. 1/4 jornada</t>
  </si>
  <si>
    <t xml:space="preserve">    TOTAL</t>
  </si>
  <si>
    <t>Coches particulares:</t>
  </si>
  <si>
    <t xml:space="preserve"> - Jaime:</t>
  </si>
  <si>
    <t>a Perales</t>
  </si>
  <si>
    <t>a Galapagos</t>
  </si>
  <si>
    <t>Mascarilla papel</t>
  </si>
  <si>
    <t>Labor alomadores Kubala en Congosta</t>
  </si>
  <si>
    <t>Azufre cúprico</t>
  </si>
  <si>
    <t>01-30,06</t>
  </si>
  <si>
    <t>Mad-Per/Per-Mad</t>
  </si>
  <si>
    <t>Movil JA</t>
  </si>
  <si>
    <t>Copia llaves (Seco, Estrecho)</t>
  </si>
  <si>
    <t>Gasolina (JA)</t>
  </si>
  <si>
    <t>Ricardo:</t>
  </si>
  <si>
    <t>Tuerca, arandela, rollito</t>
  </si>
  <si>
    <t>Puerros (Poli)</t>
  </si>
  <si>
    <t>Puerros (Chiquet)</t>
  </si>
  <si>
    <t>Patata tardía (Villarejo)</t>
  </si>
  <si>
    <t xml:space="preserve">   - Tierras</t>
  </si>
  <si>
    <t>4 camiones basura (bezi)</t>
  </si>
  <si>
    <t>5 cam. basura (vega)</t>
  </si>
  <si>
    <t>2 cam. Basura (vega)</t>
  </si>
  <si>
    <t>2 h trac. (aplastar cardos)</t>
  </si>
  <si>
    <t>6 h trac. (pala y discos)</t>
  </si>
  <si>
    <t>3 h trac. (discos)</t>
  </si>
  <si>
    <t>4. Elipa/Gato Negro (6x9x8,5)</t>
  </si>
  <si>
    <t>Aport. Solid.</t>
  </si>
  <si>
    <t>10. Sanse (11x5x8,5)</t>
  </si>
  <si>
    <t>Estrecho</t>
  </si>
  <si>
    <t>Isa (alquiler mar/abr/may/jun)</t>
  </si>
  <si>
    <t>Alquiler motoazada</t>
  </si>
  <si>
    <t>taller eléctrico Furgo</t>
  </si>
  <si>
    <t xml:space="preserve"> - Kelo:</t>
  </si>
  <si>
    <t>Amb-Per-Amb (40 km)</t>
  </si>
  <si>
    <t>Per-SMV-Per (40 km)</t>
  </si>
  <si>
    <t>Amb-Per (20 km)</t>
  </si>
  <si>
    <t>Per-Amb (20 km)</t>
  </si>
  <si>
    <t>Alcalá-Galap-Alc (40 km)</t>
  </si>
  <si>
    <t>Mad-Per-Mad (40 km)</t>
  </si>
  <si>
    <t>Avería desbroz.</t>
  </si>
  <si>
    <t>ITV Boxer (*)</t>
  </si>
  <si>
    <t>6. Fondo Cooperativo (ver Hoja 2)</t>
  </si>
  <si>
    <t>Fondo Cooperativo</t>
  </si>
  <si>
    <t>Este fondo contiene el dinero procedente de las "Aportaciones Solidarias de Personas o Grupos" y de las "Acciones Colectivas"
En junio han sido: 200+5=€205</t>
  </si>
  <si>
    <t>Elipa (may)</t>
  </si>
  <si>
    <t>subtotal cuotas (123)</t>
  </si>
  <si>
    <t>Aport. para cajas (Ver Hoja 2)</t>
  </si>
  <si>
    <t>1. Alcalá (11x0,75)</t>
  </si>
  <si>
    <t>2. Aravaca (12x0,75)</t>
  </si>
  <si>
    <t>3. CNT (16x1)</t>
  </si>
  <si>
    <t>4. Elipa/Gato Negro (6x0,75)</t>
  </si>
  <si>
    <t>5. Estrecho (7x0,75)</t>
  </si>
  <si>
    <t>6. Guinda (13*0,75)</t>
  </si>
  <si>
    <t>7. Lavandería (10x0,75)</t>
  </si>
  <si>
    <t>8. Lavapiés (16x1)</t>
  </si>
  <si>
    <t>9. Prospe (16x0,75)</t>
  </si>
  <si>
    <t>10. Sanse (11x1)</t>
  </si>
  <si>
    <t>Total aportaciones para cajas</t>
  </si>
  <si>
    <t>2. Aravaca (12x5x8,5)</t>
  </si>
  <si>
    <t>3. CNT (16x37)</t>
  </si>
  <si>
    <t>5. Estrecho (7x37)</t>
  </si>
  <si>
    <t>6. Guinda (13x37)</t>
  </si>
  <si>
    <t>7. Lavandería (10x5x8,5)</t>
  </si>
  <si>
    <t>8. Lavapiés (21x37)</t>
  </si>
  <si>
    <t>9. Prospe (16x5x8,5)</t>
  </si>
  <si>
    <t>1. Alcalá (may) (11x4x7,5)</t>
  </si>
  <si>
    <t>Aport. para cajas:</t>
  </si>
  <si>
    <t>Material Riego (3m manguera, empalmes, abrazaderas</t>
  </si>
  <si>
    <t>Traspaso del fondo averías</t>
  </si>
  <si>
    <t>Diferencia (pos/neg):</t>
  </si>
  <si>
    <t>Resumen de todos los conceptos:</t>
  </si>
  <si>
    <t>Diferencia (posi/nega/tiva):</t>
  </si>
  <si>
    <t>Resumen de los desembolsos e ingresos corrientes:</t>
  </si>
  <si>
    <t>DESEMBOLSOS CORRIENTES</t>
  </si>
  <si>
    <t>INGRESOS CORRIENTES</t>
  </si>
  <si>
    <t>TOT. INGRES. CORRIENTES:</t>
  </si>
  <si>
    <t>TOT. DESEMB. CORRIENTES:</t>
  </si>
  <si>
    <t>6. Cooperativa</t>
  </si>
  <si>
    <t>DEUDAS A FINAL DE MES:</t>
  </si>
  <si>
    <t>Debemos:</t>
  </si>
  <si>
    <t>Nos deben:</t>
  </si>
  <si>
    <t>RESUMENES JUN 2004</t>
  </si>
  <si>
    <t>Fabio (alquiler mar/abr/may)</t>
  </si>
  <si>
    <t>Codo 90° 50 mm</t>
  </si>
  <si>
    <t>Tel. movil abr-may</t>
  </si>
  <si>
    <t>Ajuste por error contabilidad (ver Anexo B)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</si>
</sst>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2" borderId="0" xfId="0" applyNumberForma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9" fontId="5" fillId="2" borderId="0" xfId="19" applyFont="1" applyFill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1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2" fontId="6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/>
    </xf>
    <xf numFmtId="0" fontId="0" fillId="0" borderId="2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CuentasMayo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 04"/>
      <sheetName val="Detalles"/>
      <sheetName val="Balance mayo"/>
    </sheetNames>
    <sheetDataSet>
      <sheetData sheetId="2">
        <row r="23">
          <cell r="D23">
            <v>3505.55</v>
          </cell>
        </row>
        <row r="28">
          <cell r="F28">
            <v>75</v>
          </cell>
        </row>
        <row r="29">
          <cell r="F29">
            <v>75</v>
          </cell>
        </row>
        <row r="30">
          <cell r="F30">
            <v>380</v>
          </cell>
        </row>
        <row r="31">
          <cell r="F31">
            <v>1125</v>
          </cell>
        </row>
        <row r="32">
          <cell r="F32">
            <v>1510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4.57421875" style="0" customWidth="1"/>
    <col min="2" max="2" width="31.7109375" style="0" customWidth="1"/>
    <col min="3" max="3" width="9.140625" style="0" bestFit="1" customWidth="1"/>
    <col min="4" max="4" width="6.421875" style="11" customWidth="1"/>
    <col min="5" max="5" width="4.7109375" style="0" customWidth="1"/>
    <col min="6" max="6" width="34.8515625" style="0" customWidth="1"/>
    <col min="7" max="7" width="8.8515625" style="0" customWidth="1"/>
    <col min="8" max="8" width="8.8515625" style="11" customWidth="1"/>
    <col min="9" max="16384" width="9.140625" style="0" customWidth="1"/>
  </cols>
  <sheetData>
    <row r="1" ht="15.75">
      <c r="C1" s="14" t="s">
        <v>88</v>
      </c>
    </row>
    <row r="2" ht="12.75" customHeight="1">
      <c r="D2" s="14"/>
    </row>
    <row r="3" spans="2:8" ht="12.75" customHeight="1">
      <c r="B3" s="18" t="s">
        <v>1</v>
      </c>
      <c r="C3" s="16"/>
      <c r="D3" s="17"/>
      <c r="F3" s="18" t="s">
        <v>0</v>
      </c>
      <c r="G3" s="16"/>
      <c r="H3" s="24"/>
    </row>
    <row r="4" ht="12.75" customHeight="1">
      <c r="C4" s="11"/>
    </row>
    <row r="5" spans="2:6" ht="12.75">
      <c r="B5" s="31" t="s">
        <v>14</v>
      </c>
      <c r="C5" s="11"/>
      <c r="F5" s="31" t="s">
        <v>35</v>
      </c>
    </row>
    <row r="6" spans="1:7" ht="12.75">
      <c r="A6" s="37"/>
      <c r="B6" s="6" t="s">
        <v>54</v>
      </c>
      <c r="C6" s="11">
        <v>500</v>
      </c>
      <c r="E6" s="6"/>
      <c r="F6" s="6" t="s">
        <v>178</v>
      </c>
      <c r="G6" s="11">
        <f>(11*4*7.5)</f>
        <v>330</v>
      </c>
    </row>
    <row r="7" spans="1:7" ht="12.75">
      <c r="A7" s="37"/>
      <c r="B7" s="6" t="s">
        <v>55</v>
      </c>
      <c r="C7" s="11">
        <v>375</v>
      </c>
      <c r="E7" s="6"/>
      <c r="F7" s="6" t="s">
        <v>171</v>
      </c>
      <c r="G7" s="11">
        <f>(12*5*8.5)</f>
        <v>510</v>
      </c>
    </row>
    <row r="8" spans="1:7" ht="12.75">
      <c r="A8" s="37"/>
      <c r="B8" s="6" t="s">
        <v>89</v>
      </c>
      <c r="C8" s="11">
        <v>250</v>
      </c>
      <c r="E8" s="6"/>
      <c r="F8" s="6" t="s">
        <v>172</v>
      </c>
      <c r="G8" s="11">
        <f>(16*37)</f>
        <v>592</v>
      </c>
    </row>
    <row r="9" spans="1:7" ht="12.75">
      <c r="A9" s="37"/>
      <c r="B9" s="6" t="s">
        <v>90</v>
      </c>
      <c r="C9" s="11">
        <v>500</v>
      </c>
      <c r="E9" s="6"/>
      <c r="F9" s="6" t="s">
        <v>138</v>
      </c>
      <c r="G9" s="11">
        <f>6*9*8.5</f>
        <v>459</v>
      </c>
    </row>
    <row r="10" spans="1:7" ht="12.75">
      <c r="A10" s="37"/>
      <c r="B10" s="6" t="s">
        <v>91</v>
      </c>
      <c r="C10" s="11">
        <v>250</v>
      </c>
      <c r="E10" s="6"/>
      <c r="F10" s="6" t="s">
        <v>173</v>
      </c>
      <c r="G10" s="11">
        <f>(7*37)</f>
        <v>259</v>
      </c>
    </row>
    <row r="11" spans="1:7" ht="12.75">
      <c r="A11" s="37"/>
      <c r="B11" s="6" t="s">
        <v>92</v>
      </c>
      <c r="C11" s="11">
        <v>250</v>
      </c>
      <c r="E11" s="6"/>
      <c r="F11" s="6" t="s">
        <v>174</v>
      </c>
      <c r="G11" s="11">
        <f>(13*37)</f>
        <v>481</v>
      </c>
    </row>
    <row r="12" spans="1:7" ht="12.75">
      <c r="A12" s="37"/>
      <c r="B12" s="6" t="s">
        <v>93</v>
      </c>
      <c r="C12" s="10">
        <v>500</v>
      </c>
      <c r="E12" s="6"/>
      <c r="F12" s="6" t="s">
        <v>175</v>
      </c>
      <c r="G12" s="11">
        <f>(10*5*8.5)</f>
        <v>425</v>
      </c>
    </row>
    <row r="13" spans="1:7" ht="12.75">
      <c r="A13" s="37"/>
      <c r="B13" s="6" t="s">
        <v>94</v>
      </c>
      <c r="C13" s="11">
        <v>0</v>
      </c>
      <c r="E13" s="6"/>
      <c r="F13" s="6" t="s">
        <v>176</v>
      </c>
      <c r="G13" s="11">
        <f>(21*37)</f>
        <v>777</v>
      </c>
    </row>
    <row r="14" spans="1:7" ht="12.75">
      <c r="A14" s="37"/>
      <c r="B14" s="6" t="s">
        <v>95</v>
      </c>
      <c r="C14" s="11">
        <v>0</v>
      </c>
      <c r="E14" s="6"/>
      <c r="F14" s="6" t="s">
        <v>177</v>
      </c>
      <c r="G14" s="10">
        <f>(16*5*8.5)</f>
        <v>680</v>
      </c>
    </row>
    <row r="15" spans="1:7" ht="12.75">
      <c r="A15" s="37"/>
      <c r="B15" s="30" t="s">
        <v>100</v>
      </c>
      <c r="C15" s="22">
        <f>SUM(C6:C14)</f>
        <v>2625</v>
      </c>
      <c r="D15" s="26">
        <f>C15/C62</f>
        <v>0.5014566120636135</v>
      </c>
      <c r="E15" s="6"/>
      <c r="F15" s="6" t="s">
        <v>140</v>
      </c>
      <c r="G15" s="10">
        <f>11*5*8.5</f>
        <v>467.5</v>
      </c>
    </row>
    <row r="16" spans="2:8" ht="12.75">
      <c r="B16" s="20"/>
      <c r="C16" s="21"/>
      <c r="E16" s="6"/>
      <c r="F16" s="30" t="s">
        <v>158</v>
      </c>
      <c r="G16" s="15">
        <f>SUM(G6:G15)</f>
        <v>4980.5</v>
      </c>
      <c r="H16" s="26">
        <f>G16/G41</f>
        <v>0.49262033862764604</v>
      </c>
    </row>
    <row r="17" spans="2:8" ht="12.75">
      <c r="B17" s="31" t="s">
        <v>46</v>
      </c>
      <c r="C17" s="11"/>
      <c r="F17" s="28"/>
      <c r="G17" s="21"/>
      <c r="H17" s="29"/>
    </row>
    <row r="18" spans="2:6" ht="12.75">
      <c r="B18" s="6" t="s">
        <v>27</v>
      </c>
      <c r="C18" s="11"/>
      <c r="F18" s="31" t="s">
        <v>36</v>
      </c>
    </row>
    <row r="19" spans="2:7" ht="12.75">
      <c r="B19" s="30" t="s">
        <v>2</v>
      </c>
      <c r="C19" s="15">
        <f>Detalles!C47</f>
        <v>325.6</v>
      </c>
      <c r="D19" s="26">
        <f>C19/C62</f>
        <v>0.062199723004919064</v>
      </c>
      <c r="F19" s="6" t="s">
        <v>157</v>
      </c>
      <c r="G19" s="10">
        <v>23</v>
      </c>
    </row>
    <row r="20" spans="2:6" ht="12.75">
      <c r="B20" s="7"/>
      <c r="C20" s="11"/>
      <c r="F20" s="6" t="s">
        <v>141</v>
      </c>
    </row>
    <row r="21" spans="2:6" ht="12.75">
      <c r="B21" s="31" t="s">
        <v>28</v>
      </c>
      <c r="C21" s="11"/>
      <c r="F21" s="6" t="s">
        <v>86</v>
      </c>
    </row>
    <row r="22" spans="2:7" ht="12.75">
      <c r="B22" s="6" t="s">
        <v>27</v>
      </c>
      <c r="C22" s="11"/>
      <c r="F22" s="6" t="s">
        <v>10</v>
      </c>
      <c r="G22" s="11">
        <v>27</v>
      </c>
    </row>
    <row r="23" spans="2:6" ht="12.75">
      <c r="B23" s="30" t="s">
        <v>9</v>
      </c>
      <c r="C23" s="15">
        <f>Detalles!C68</f>
        <v>41.7</v>
      </c>
      <c r="D23" s="26">
        <f>C23/C62</f>
        <v>0.007965996465924831</v>
      </c>
      <c r="F23" s="6" t="s">
        <v>87</v>
      </c>
    </row>
    <row r="24" spans="3:8" ht="12.75">
      <c r="C24" s="11"/>
      <c r="F24" s="30" t="s">
        <v>7</v>
      </c>
      <c r="G24" s="15">
        <f>SUM(G19:G23)</f>
        <v>50</v>
      </c>
      <c r="H24" s="26">
        <f>G24/G41</f>
        <v>0.004945490800398013</v>
      </c>
    </row>
    <row r="25" spans="2:3" ht="12.75">
      <c r="B25" s="31" t="s">
        <v>15</v>
      </c>
      <c r="C25" s="11"/>
    </row>
    <row r="26" spans="2:6" ht="12.75">
      <c r="B26" s="4" t="s">
        <v>16</v>
      </c>
      <c r="C26" s="11">
        <v>150</v>
      </c>
      <c r="F26" s="31" t="s">
        <v>41</v>
      </c>
    </row>
    <row r="27" spans="2:7" ht="12.75">
      <c r="B27" s="5" t="s">
        <v>131</v>
      </c>
      <c r="C27" s="11">
        <f>Detalles!C87</f>
        <v>0</v>
      </c>
      <c r="F27" t="s">
        <v>139</v>
      </c>
      <c r="G27" s="11">
        <v>5</v>
      </c>
    </row>
    <row r="28" spans="2:8" ht="12.75">
      <c r="B28" s="30" t="s">
        <v>17</v>
      </c>
      <c r="C28" s="15">
        <f>SUM(C26:C27)</f>
        <v>150</v>
      </c>
      <c r="D28" s="26">
        <f>C28/C62</f>
        <v>0.028654663546492196</v>
      </c>
      <c r="F28" s="30" t="s">
        <v>38</v>
      </c>
      <c r="G28" s="15">
        <f>SUM(G27:G27)</f>
        <v>5</v>
      </c>
      <c r="H28" s="26">
        <f>G28/G41</f>
        <v>0.0004945490800398012</v>
      </c>
    </row>
    <row r="29" spans="2:4" ht="12.75">
      <c r="B29" s="55"/>
      <c r="C29" s="21"/>
      <c r="D29" s="29"/>
    </row>
    <row r="30" spans="2:6" ht="12.75">
      <c r="B30" s="32" t="s">
        <v>18</v>
      </c>
      <c r="C30" s="11"/>
      <c r="F30" s="31" t="s">
        <v>42</v>
      </c>
    </row>
    <row r="31" spans="2:7" ht="12.75">
      <c r="B31" s="5" t="s">
        <v>50</v>
      </c>
      <c r="C31" s="11">
        <f>Detalles!G9</f>
        <v>376</v>
      </c>
      <c r="F31" t="s">
        <v>101</v>
      </c>
      <c r="G31" s="11">
        <v>200</v>
      </c>
    </row>
    <row r="32" spans="2:8" ht="12.75">
      <c r="B32" s="5" t="s">
        <v>19</v>
      </c>
      <c r="C32" s="11">
        <f>Detalles!G16</f>
        <v>240</v>
      </c>
      <c r="F32" s="30" t="s">
        <v>39</v>
      </c>
      <c r="G32" s="15">
        <f>SUM(G31)</f>
        <v>200</v>
      </c>
      <c r="H32" s="26">
        <f>G32/G41</f>
        <v>0.01978196320159205</v>
      </c>
    </row>
    <row r="33" spans="2:3" ht="12.75">
      <c r="B33" s="5" t="s">
        <v>20</v>
      </c>
      <c r="C33" s="10">
        <f>Detalles!G21</f>
        <v>528</v>
      </c>
    </row>
    <row r="34" spans="2:6" ht="12.75">
      <c r="B34" s="30" t="s">
        <v>3</v>
      </c>
      <c r="C34" s="15">
        <f>SUM(C31:C33)</f>
        <v>1144</v>
      </c>
      <c r="D34" s="26">
        <f>C34/C62</f>
        <v>0.2185395673145805</v>
      </c>
      <c r="F34" s="31" t="s">
        <v>43</v>
      </c>
    </row>
    <row r="35" spans="6:7" ht="12.75">
      <c r="F35" t="s">
        <v>37</v>
      </c>
      <c r="G35" s="11">
        <v>300</v>
      </c>
    </row>
    <row r="36" spans="2:7" ht="12.75">
      <c r="B36" s="32" t="s">
        <v>21</v>
      </c>
      <c r="C36" s="11"/>
      <c r="F36" t="s">
        <v>159</v>
      </c>
      <c r="G36" s="11">
        <f>Detalles!G53</f>
        <v>99.25</v>
      </c>
    </row>
    <row r="37" spans="2:7" ht="12.75">
      <c r="B37" s="5" t="s">
        <v>98</v>
      </c>
      <c r="C37" s="11">
        <v>176.66</v>
      </c>
      <c r="F37" t="s">
        <v>181</v>
      </c>
      <c r="G37" s="11">
        <v>127</v>
      </c>
    </row>
    <row r="38" spans="2:7" ht="12.75">
      <c r="B38" s="5" t="s">
        <v>99</v>
      </c>
      <c r="C38" s="11">
        <v>10</v>
      </c>
      <c r="F38" t="s">
        <v>198</v>
      </c>
      <c r="G38" s="11">
        <v>4348.47</v>
      </c>
    </row>
    <row r="39" spans="2:8" ht="12.75">
      <c r="B39" s="5" t="s">
        <v>96</v>
      </c>
      <c r="C39" s="11">
        <v>9.25</v>
      </c>
      <c r="F39" s="30" t="s">
        <v>40</v>
      </c>
      <c r="G39" s="15">
        <f>SUM(G35:G38)</f>
        <v>4874.72</v>
      </c>
      <c r="H39" s="26">
        <f>G39/G41</f>
        <v>0.48215765829032403</v>
      </c>
    </row>
    <row r="40" spans="2:8" ht="12.75">
      <c r="B40" s="5" t="s">
        <v>97</v>
      </c>
      <c r="C40" s="10">
        <v>1.18</v>
      </c>
      <c r="F40" s="55"/>
      <c r="G40" s="21"/>
      <c r="H40" s="29"/>
    </row>
    <row r="41" spans="2:8" ht="12.75">
      <c r="B41" s="30" t="s">
        <v>4</v>
      </c>
      <c r="C41" s="15">
        <f>SUM(C37:C40)</f>
        <v>197.09</v>
      </c>
      <c r="D41" s="26">
        <f>C41/C62</f>
        <v>0.037650317589187646</v>
      </c>
      <c r="F41" s="18" t="s">
        <v>6</v>
      </c>
      <c r="G41" s="19">
        <f>G16+G24+G28+G32+G39</f>
        <v>10110.220000000001</v>
      </c>
      <c r="H41" s="25">
        <f>H16+H24+H28+H32+H39</f>
        <v>1</v>
      </c>
    </row>
    <row r="42" spans="2:3" ht="12.75">
      <c r="B42" s="23"/>
      <c r="C42" s="21"/>
    </row>
    <row r="43" spans="2:3" ht="12.75">
      <c r="B43" s="31" t="s">
        <v>29</v>
      </c>
      <c r="C43" s="11"/>
    </row>
    <row r="44" spans="2:7" ht="12.75">
      <c r="B44" s="6" t="s">
        <v>27</v>
      </c>
      <c r="C44" s="11"/>
      <c r="F44" s="7" t="s">
        <v>182</v>
      </c>
      <c r="G44" s="78">
        <f>G41-C62</f>
        <v>4875.470000000002</v>
      </c>
    </row>
    <row r="45" spans="2:4" ht="12.75">
      <c r="B45" s="30" t="s">
        <v>5</v>
      </c>
      <c r="C45" s="22">
        <f>Detalles!G39</f>
        <v>241.36</v>
      </c>
      <c r="D45" s="26">
        <f>C45/C62</f>
        <v>0.046107263957209044</v>
      </c>
    </row>
    <row r="46" spans="2:3" ht="12.75">
      <c r="B46" s="7"/>
      <c r="C46" s="11"/>
    </row>
    <row r="47" spans="2:3" ht="12.75">
      <c r="B47" s="31" t="s">
        <v>22</v>
      </c>
      <c r="C47" s="21"/>
    </row>
    <row r="48" spans="2:4" ht="12.75">
      <c r="B48" s="30" t="s">
        <v>23</v>
      </c>
      <c r="C48" s="22">
        <f>SUM(C47:C47)</f>
        <v>0</v>
      </c>
      <c r="D48" s="26">
        <f>C48/C62</f>
        <v>0</v>
      </c>
    </row>
    <row r="50" ht="12.75">
      <c r="B50" s="31" t="s">
        <v>24</v>
      </c>
    </row>
    <row r="51" spans="2:4" ht="12.75">
      <c r="B51" s="30" t="s">
        <v>64</v>
      </c>
      <c r="C51" s="22">
        <f>SUM(C50)</f>
        <v>0</v>
      </c>
      <c r="D51" s="26">
        <f>C51/C62</f>
        <v>0</v>
      </c>
    </row>
    <row r="53" spans="2:3" ht="12.75">
      <c r="B53" s="31" t="s">
        <v>25</v>
      </c>
      <c r="C53" s="11"/>
    </row>
    <row r="54" spans="2:3" ht="12.75">
      <c r="B54" s="6" t="s">
        <v>30</v>
      </c>
      <c r="C54" s="11">
        <v>100</v>
      </c>
    </row>
    <row r="55" spans="2:3" ht="12.75">
      <c r="B55" s="6" t="s">
        <v>31</v>
      </c>
      <c r="C55" s="11">
        <v>25</v>
      </c>
    </row>
    <row r="56" spans="2:3" ht="12.75">
      <c r="B56" s="6" t="s">
        <v>32</v>
      </c>
      <c r="C56" s="11">
        <v>25</v>
      </c>
    </row>
    <row r="57" spans="2:3" ht="12.75">
      <c r="B57" s="6" t="s">
        <v>33</v>
      </c>
      <c r="C57" s="11">
        <v>30</v>
      </c>
    </row>
    <row r="58" spans="2:9" ht="12.75">
      <c r="B58" s="6" t="s">
        <v>34</v>
      </c>
      <c r="C58" s="10">
        <f>2750-C15</f>
        <v>125</v>
      </c>
      <c r="I58" s="9"/>
    </row>
    <row r="59" spans="2:3" ht="12.75">
      <c r="B59" s="6" t="s">
        <v>154</v>
      </c>
      <c r="C59" s="10">
        <f>200+5</f>
        <v>205</v>
      </c>
    </row>
    <row r="60" spans="2:4" ht="12.75">
      <c r="B60" s="30" t="s">
        <v>8</v>
      </c>
      <c r="C60" s="15">
        <f>SUM(C54:C59)</f>
        <v>510</v>
      </c>
      <c r="D60" s="26">
        <f>C60/C62</f>
        <v>0.09742585605807347</v>
      </c>
    </row>
    <row r="62" spans="2:4" ht="12.75">
      <c r="B62" s="18" t="s">
        <v>26</v>
      </c>
      <c r="C62" s="36">
        <f>C15+C19+C23+C28+C34+C41+C45+C48+C51+C60</f>
        <v>5234.749999999999</v>
      </c>
      <c r="D62" s="27">
        <f>D15+D19+D23+D28+D34+D41+D45+D48+D51+D60</f>
        <v>1.0000000000000002</v>
      </c>
    </row>
    <row r="66" spans="2:5" ht="12.75">
      <c r="B66" s="90"/>
      <c r="C66" s="90"/>
      <c r="D66" s="90"/>
      <c r="E66" s="3"/>
    </row>
    <row r="67" spans="5:7" ht="12.75">
      <c r="E67" s="56"/>
      <c r="F67" s="89"/>
      <c r="G67" s="89"/>
    </row>
    <row r="68" ht="12.75">
      <c r="C68" s="11"/>
    </row>
    <row r="80" ht="12.75">
      <c r="E80" s="3"/>
    </row>
    <row r="98" ht="15">
      <c r="E98" s="2"/>
    </row>
  </sheetData>
  <mergeCells count="2">
    <mergeCell ref="F67:G67"/>
    <mergeCell ref="B66:D66"/>
  </mergeCells>
  <printOptions/>
  <pageMargins left="0.35" right="0.75" top="1" bottom="1" header="0.5" footer="0.5"/>
  <pageSetup horizontalDpi="600" verticalDpi="600" orientation="portrait" paperSize="9" scale="9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44">
      <selection activeCell="C67" sqref="C67"/>
    </sheetView>
  </sheetViews>
  <sheetFormatPr defaultColWidth="11.421875" defaultRowHeight="12.75"/>
  <cols>
    <col min="1" max="1" width="9.140625" style="0" customWidth="1"/>
    <col min="2" max="2" width="24.7109375" style="0" customWidth="1"/>
    <col min="3" max="3" width="7.7109375" style="0" customWidth="1"/>
    <col min="4" max="4" width="6.28125" style="0" customWidth="1"/>
    <col min="5" max="5" width="9.140625" style="0" customWidth="1"/>
    <col min="6" max="6" width="31.8515625" style="0" customWidth="1"/>
    <col min="7" max="7" width="10.8515625" style="0" customWidth="1"/>
    <col min="8" max="16384" width="9.140625" style="0" customWidth="1"/>
  </cols>
  <sheetData>
    <row r="1" spans="1:7" ht="12.75">
      <c r="A1" s="1" t="s">
        <v>47</v>
      </c>
      <c r="E1" s="1" t="s">
        <v>18</v>
      </c>
      <c r="G1" s="11"/>
    </row>
    <row r="2" spans="1:7" ht="12.75">
      <c r="A2" s="4" t="s">
        <v>44</v>
      </c>
      <c r="C2" s="4"/>
      <c r="E2" t="s">
        <v>81</v>
      </c>
      <c r="G2" s="11"/>
    </row>
    <row r="3" spans="1:7" ht="12.75">
      <c r="A3" s="4">
        <v>1.06</v>
      </c>
      <c r="B3" t="s">
        <v>56</v>
      </c>
      <c r="C3" s="10">
        <v>20</v>
      </c>
      <c r="G3" s="11"/>
    </row>
    <row r="4" spans="1:7" ht="12.75">
      <c r="A4" s="4">
        <v>20.06</v>
      </c>
      <c r="B4" t="s">
        <v>56</v>
      </c>
      <c r="C4" s="10">
        <v>20</v>
      </c>
      <c r="E4">
        <v>2.06</v>
      </c>
      <c r="F4" t="s">
        <v>63</v>
      </c>
      <c r="G4" s="11">
        <v>50</v>
      </c>
    </row>
    <row r="5" spans="1:7" ht="12.75">
      <c r="A5" s="4">
        <v>23.06</v>
      </c>
      <c r="B5" t="s">
        <v>56</v>
      </c>
      <c r="C5" s="11">
        <v>20</v>
      </c>
      <c r="E5">
        <v>7.06</v>
      </c>
      <c r="F5" t="s">
        <v>128</v>
      </c>
      <c r="G5" s="11">
        <v>125</v>
      </c>
    </row>
    <row r="6" spans="1:7" ht="12.75">
      <c r="A6" s="4">
        <v>28.06</v>
      </c>
      <c r="B6" t="s">
        <v>56</v>
      </c>
      <c r="C6" s="11">
        <v>20</v>
      </c>
      <c r="E6">
        <v>11.06</v>
      </c>
      <c r="F6" t="s">
        <v>129</v>
      </c>
      <c r="G6" s="11">
        <v>40</v>
      </c>
    </row>
    <row r="7" spans="1:7" ht="12.75">
      <c r="A7" s="4"/>
      <c r="B7" s="34" t="s">
        <v>57</v>
      </c>
      <c r="C7" s="22">
        <f>SUM(C3:C6)</f>
        <v>80</v>
      </c>
      <c r="E7">
        <v>16.06</v>
      </c>
      <c r="F7" s="5" t="s">
        <v>130</v>
      </c>
      <c r="G7" s="21">
        <v>125</v>
      </c>
    </row>
    <row r="8" spans="1:7" ht="12.75">
      <c r="A8" s="4" t="s">
        <v>45</v>
      </c>
      <c r="C8" s="4"/>
      <c r="E8">
        <v>22.06</v>
      </c>
      <c r="F8" t="s">
        <v>129</v>
      </c>
      <c r="G8" s="21">
        <v>36</v>
      </c>
    </row>
    <row r="9" spans="1:7" ht="12.75">
      <c r="A9" s="4">
        <v>28.05</v>
      </c>
      <c r="B9" t="s">
        <v>58</v>
      </c>
      <c r="C9" s="10">
        <v>10</v>
      </c>
      <c r="F9" s="34" t="s">
        <v>57</v>
      </c>
      <c r="G9" s="15">
        <f>SUM(G4:G8)</f>
        <v>376</v>
      </c>
    </row>
    <row r="10" spans="1:7" ht="12.75">
      <c r="A10" s="4">
        <v>3.06</v>
      </c>
      <c r="B10" t="s">
        <v>58</v>
      </c>
      <c r="C10" s="10">
        <v>10</v>
      </c>
      <c r="E10" t="s">
        <v>82</v>
      </c>
      <c r="G10" s="11"/>
    </row>
    <row r="11" spans="1:7" ht="12.75">
      <c r="A11" s="4">
        <v>4.06</v>
      </c>
      <c r="B11" t="s">
        <v>58</v>
      </c>
      <c r="C11" s="10">
        <v>20</v>
      </c>
      <c r="F11" s="66" t="s">
        <v>126</v>
      </c>
      <c r="G11" s="11"/>
    </row>
    <row r="12" spans="1:7" ht="12.75">
      <c r="A12" s="4">
        <v>9.06</v>
      </c>
      <c r="B12" t="s">
        <v>58</v>
      </c>
      <c r="C12" s="10">
        <v>15</v>
      </c>
      <c r="E12">
        <v>10.06</v>
      </c>
      <c r="F12" s="67" t="s">
        <v>135</v>
      </c>
      <c r="G12" s="11">
        <v>40</v>
      </c>
    </row>
    <row r="13" spans="1:7" ht="12.75">
      <c r="A13" s="4">
        <v>10.06</v>
      </c>
      <c r="B13" t="s">
        <v>58</v>
      </c>
      <c r="C13" s="10">
        <v>10</v>
      </c>
      <c r="E13">
        <v>15.06</v>
      </c>
      <c r="F13" s="67" t="s">
        <v>136</v>
      </c>
      <c r="G13" s="11">
        <v>120</v>
      </c>
    </row>
    <row r="14" spans="1:7" ht="12.75">
      <c r="A14">
        <v>14.06</v>
      </c>
      <c r="B14" t="s">
        <v>58</v>
      </c>
      <c r="C14" s="10">
        <v>20</v>
      </c>
      <c r="E14">
        <v>21.06</v>
      </c>
      <c r="F14" s="67" t="s">
        <v>137</v>
      </c>
      <c r="G14" s="11">
        <v>60</v>
      </c>
    </row>
    <row r="15" spans="1:7" ht="12.75">
      <c r="A15" s="4">
        <v>19.06</v>
      </c>
      <c r="B15" t="s">
        <v>58</v>
      </c>
      <c r="C15" s="10">
        <v>20</v>
      </c>
      <c r="E15">
        <v>24.06</v>
      </c>
      <c r="F15" s="65" t="s">
        <v>119</v>
      </c>
      <c r="G15" s="11">
        <v>20</v>
      </c>
    </row>
    <row r="16" spans="1:7" ht="12.75">
      <c r="A16" s="4">
        <v>23.06</v>
      </c>
      <c r="B16" t="s">
        <v>58</v>
      </c>
      <c r="C16" s="10">
        <v>20</v>
      </c>
      <c r="F16" s="34" t="s">
        <v>57</v>
      </c>
      <c r="G16" s="15">
        <f>SUM(G11:G15)</f>
        <v>240</v>
      </c>
    </row>
    <row r="17" spans="1:5" ht="12.75">
      <c r="A17" s="4">
        <v>29.06</v>
      </c>
      <c r="B17" t="s">
        <v>58</v>
      </c>
      <c r="C17" s="10">
        <v>20</v>
      </c>
      <c r="E17" t="s">
        <v>83</v>
      </c>
    </row>
    <row r="18" spans="1:7" ht="12.75">
      <c r="A18" s="4">
        <v>30.06</v>
      </c>
      <c r="B18" t="s">
        <v>125</v>
      </c>
      <c r="C18" s="10">
        <v>5</v>
      </c>
      <c r="E18">
        <v>5.06</v>
      </c>
      <c r="F18" s="66" t="s">
        <v>132</v>
      </c>
      <c r="G18" s="11">
        <v>192</v>
      </c>
    </row>
    <row r="19" spans="1:7" ht="12.75">
      <c r="A19" s="4"/>
      <c r="B19" s="34" t="s">
        <v>57</v>
      </c>
      <c r="C19" s="22">
        <f>SUM(C9:C18)</f>
        <v>150</v>
      </c>
      <c r="E19">
        <v>23.06</v>
      </c>
      <c r="F19" s="67" t="s">
        <v>133</v>
      </c>
      <c r="G19" s="11">
        <v>240</v>
      </c>
    </row>
    <row r="20" spans="1:7" ht="12.75">
      <c r="A20" t="s">
        <v>11</v>
      </c>
      <c r="B20" s="34"/>
      <c r="E20">
        <v>25.06</v>
      </c>
      <c r="F20" s="68" t="s">
        <v>134</v>
      </c>
      <c r="G20" s="11">
        <v>96</v>
      </c>
    </row>
    <row r="21" spans="1:7" ht="12.75">
      <c r="A21">
        <v>2.06</v>
      </c>
      <c r="B21" t="s">
        <v>58</v>
      </c>
      <c r="C21" s="11">
        <v>10</v>
      </c>
      <c r="F21" s="34" t="s">
        <v>57</v>
      </c>
      <c r="G21" s="15">
        <f>SUM(G18:G20)</f>
        <v>528</v>
      </c>
    </row>
    <row r="22" spans="1:3" ht="12.75">
      <c r="A22">
        <v>16.06</v>
      </c>
      <c r="B22" t="s">
        <v>58</v>
      </c>
      <c r="C22" s="11">
        <v>13</v>
      </c>
    </row>
    <row r="23" spans="2:7" ht="12.75">
      <c r="B23" s="34" t="s">
        <v>57</v>
      </c>
      <c r="C23" s="15">
        <f>SUM(C21:C22)</f>
        <v>23</v>
      </c>
      <c r="F23" s="76" t="s">
        <v>51</v>
      </c>
      <c r="G23" s="33">
        <f>G9+G16+G21</f>
        <v>1144</v>
      </c>
    </row>
    <row r="24" ht="12.75">
      <c r="A24" t="s">
        <v>12</v>
      </c>
    </row>
    <row r="25" spans="1:5" ht="12.75">
      <c r="A25">
        <v>10.06</v>
      </c>
      <c r="B25" t="s">
        <v>58</v>
      </c>
      <c r="C25">
        <v>6.5</v>
      </c>
      <c r="E25" s="1" t="s">
        <v>52</v>
      </c>
    </row>
    <row r="26" spans="1:7" ht="12.75">
      <c r="A26">
        <v>10.06</v>
      </c>
      <c r="B26" t="s">
        <v>58</v>
      </c>
      <c r="C26" s="80">
        <v>10</v>
      </c>
      <c r="E26">
        <v>1.06</v>
      </c>
      <c r="F26" t="s">
        <v>197</v>
      </c>
      <c r="G26" s="11">
        <v>29</v>
      </c>
    </row>
    <row r="27" spans="1:7" ht="12.75">
      <c r="A27">
        <v>18.06</v>
      </c>
      <c r="B27" t="s">
        <v>58</v>
      </c>
      <c r="C27" s="11">
        <v>5.6</v>
      </c>
      <c r="E27" s="4">
        <v>18.06</v>
      </c>
      <c r="F27" s="4" t="s">
        <v>143</v>
      </c>
      <c r="G27" s="10">
        <v>31.4</v>
      </c>
    </row>
    <row r="28" spans="2:7" ht="12.75">
      <c r="B28" s="34" t="s">
        <v>57</v>
      </c>
      <c r="C28" s="15">
        <f>SUM(C25:C27)</f>
        <v>22.1</v>
      </c>
      <c r="E28" s="4">
        <v>18.06</v>
      </c>
      <c r="F28" s="4" t="s">
        <v>144</v>
      </c>
      <c r="G28" s="10">
        <v>6</v>
      </c>
    </row>
    <row r="29" spans="1:7" ht="12.75">
      <c r="A29" t="s">
        <v>114</v>
      </c>
      <c r="E29" s="4">
        <v>22.06</v>
      </c>
      <c r="F29" s="4" t="s">
        <v>152</v>
      </c>
      <c r="G29" s="10">
        <v>127.41</v>
      </c>
    </row>
    <row r="30" spans="1:7" ht="12.75">
      <c r="A30" t="s">
        <v>115</v>
      </c>
      <c r="E30" s="4">
        <v>24.06</v>
      </c>
      <c r="F30" t="s">
        <v>127</v>
      </c>
      <c r="G30" s="11">
        <v>7.4</v>
      </c>
    </row>
    <row r="31" spans="2:7" ht="12.75">
      <c r="B31" t="s">
        <v>116</v>
      </c>
      <c r="C31">
        <v>3.5</v>
      </c>
      <c r="E31">
        <v>24.06</v>
      </c>
      <c r="F31" t="s">
        <v>118</v>
      </c>
      <c r="G31" s="11">
        <f>6*1.6</f>
        <v>9.600000000000001</v>
      </c>
    </row>
    <row r="32" spans="2:7" ht="12.75">
      <c r="B32" t="s">
        <v>117</v>
      </c>
      <c r="C32">
        <v>7</v>
      </c>
      <c r="E32">
        <v>25.06</v>
      </c>
      <c r="F32" t="s">
        <v>120</v>
      </c>
      <c r="G32" s="11">
        <v>18</v>
      </c>
    </row>
    <row r="33" spans="2:7" ht="12.75">
      <c r="B33" s="34" t="s">
        <v>57</v>
      </c>
      <c r="C33" s="35">
        <f>SUM(C31:C32)</f>
        <v>10.5</v>
      </c>
      <c r="E33">
        <v>29.06</v>
      </c>
      <c r="F33" t="s">
        <v>196</v>
      </c>
      <c r="G33">
        <v>6.55</v>
      </c>
    </row>
    <row r="34" spans="1:7" ht="12.75">
      <c r="A34" t="s">
        <v>145</v>
      </c>
      <c r="E34">
        <v>30.06</v>
      </c>
      <c r="F34" t="s">
        <v>153</v>
      </c>
      <c r="G34" s="11">
        <v>22.5</v>
      </c>
    </row>
    <row r="35" spans="1:7" ht="12.75">
      <c r="A35">
        <v>1.06</v>
      </c>
      <c r="B35" t="s">
        <v>146</v>
      </c>
      <c r="C35" s="11">
        <v>4</v>
      </c>
      <c r="E35">
        <v>30.06</v>
      </c>
      <c r="F35" t="s">
        <v>123</v>
      </c>
      <c r="G35" s="11">
        <v>2</v>
      </c>
    </row>
    <row r="36" spans="1:7" ht="12.75">
      <c r="A36">
        <v>1.06</v>
      </c>
      <c r="B36" t="s">
        <v>147</v>
      </c>
      <c r="C36" s="11">
        <v>4</v>
      </c>
      <c r="E36">
        <v>30.06</v>
      </c>
      <c r="F36" t="s">
        <v>124</v>
      </c>
      <c r="G36" s="11">
        <v>2.5</v>
      </c>
    </row>
    <row r="37" spans="1:7" ht="22.5">
      <c r="A37">
        <v>2.06</v>
      </c>
      <c r="B37" t="s">
        <v>146</v>
      </c>
      <c r="C37" s="11">
        <v>4</v>
      </c>
      <c r="E37">
        <v>30.06</v>
      </c>
      <c r="F37" s="65" t="s">
        <v>180</v>
      </c>
      <c r="G37" s="11">
        <v>8</v>
      </c>
    </row>
    <row r="38" spans="1:7" ht="12.75">
      <c r="A38">
        <v>5.06</v>
      </c>
      <c r="B38" t="s">
        <v>146</v>
      </c>
      <c r="C38" s="11">
        <v>4</v>
      </c>
      <c r="G38" s="11"/>
    </row>
    <row r="39" spans="1:7" ht="12.75">
      <c r="A39">
        <v>7.06</v>
      </c>
      <c r="B39" t="s">
        <v>148</v>
      </c>
      <c r="C39" s="11">
        <v>2</v>
      </c>
      <c r="F39" s="76" t="s">
        <v>53</v>
      </c>
      <c r="G39" s="33">
        <f>SUM(G27:G38)</f>
        <v>241.36</v>
      </c>
    </row>
    <row r="40" spans="1:3" ht="12.75">
      <c r="A40">
        <v>8.06</v>
      </c>
      <c r="B40" t="s">
        <v>149</v>
      </c>
      <c r="C40" s="11">
        <v>2</v>
      </c>
    </row>
    <row r="41" spans="1:5" ht="12.75">
      <c r="A41">
        <v>9.06</v>
      </c>
      <c r="B41" t="s">
        <v>150</v>
      </c>
      <c r="C41" s="11">
        <v>4</v>
      </c>
      <c r="E41" s="31" t="s">
        <v>43</v>
      </c>
    </row>
    <row r="42" spans="1:5" ht="12.75">
      <c r="A42">
        <v>12.06</v>
      </c>
      <c r="B42" t="s">
        <v>146</v>
      </c>
      <c r="C42" s="11">
        <v>4</v>
      </c>
      <c r="E42" t="s">
        <v>179</v>
      </c>
    </row>
    <row r="43" spans="1:7" ht="12.75">
      <c r="A43">
        <v>14.06</v>
      </c>
      <c r="B43" t="s">
        <v>150</v>
      </c>
      <c r="C43" s="11">
        <v>4</v>
      </c>
      <c r="F43" s="6" t="s">
        <v>160</v>
      </c>
      <c r="G43" s="11">
        <f>11*0.75</f>
        <v>8.25</v>
      </c>
    </row>
    <row r="44" spans="1:7" ht="12.75">
      <c r="A44">
        <v>16.06</v>
      </c>
      <c r="B44" t="s">
        <v>151</v>
      </c>
      <c r="C44" s="11">
        <v>4</v>
      </c>
      <c r="F44" s="6" t="s">
        <v>161</v>
      </c>
      <c r="G44" s="11">
        <f>12*0.75</f>
        <v>9</v>
      </c>
    </row>
    <row r="45" spans="1:7" ht="12.75">
      <c r="A45">
        <v>18.06</v>
      </c>
      <c r="B45" t="s">
        <v>151</v>
      </c>
      <c r="C45" s="11">
        <v>4</v>
      </c>
      <c r="F45" s="6" t="s">
        <v>162</v>
      </c>
      <c r="G45" s="11">
        <f>16*1</f>
        <v>16</v>
      </c>
    </row>
    <row r="46" spans="2:7" ht="12.75">
      <c r="B46" s="34" t="s">
        <v>57</v>
      </c>
      <c r="C46" s="15">
        <f>SUM(C35:C45)</f>
        <v>40</v>
      </c>
      <c r="F46" s="6" t="s">
        <v>163</v>
      </c>
      <c r="G46" s="11">
        <f>6*0.75</f>
        <v>4.5</v>
      </c>
    </row>
    <row r="47" spans="2:7" ht="12.75">
      <c r="B47" s="77" t="s">
        <v>48</v>
      </c>
      <c r="C47" s="33">
        <f>C7+C19+C23+C28+C33+C46</f>
        <v>325.6</v>
      </c>
      <c r="F47" s="6" t="s">
        <v>164</v>
      </c>
      <c r="G47" s="11">
        <f>7*0.75</f>
        <v>5.25</v>
      </c>
    </row>
    <row r="48" spans="6:7" ht="12.75">
      <c r="F48" s="6" t="s">
        <v>165</v>
      </c>
      <c r="G48" s="11">
        <f>13*0.75</f>
        <v>9.75</v>
      </c>
    </row>
    <row r="49" spans="1:7" ht="12.75">
      <c r="A49" s="1" t="s">
        <v>49</v>
      </c>
      <c r="F49" s="6" t="s">
        <v>166</v>
      </c>
      <c r="G49" s="11">
        <f>10*0.75</f>
        <v>7.5</v>
      </c>
    </row>
    <row r="50" spans="1:7" ht="12.75">
      <c r="A50">
        <v>3.06</v>
      </c>
      <c r="B50" t="s">
        <v>60</v>
      </c>
      <c r="C50" s="11">
        <v>2.3</v>
      </c>
      <c r="F50" s="6" t="s">
        <v>167</v>
      </c>
      <c r="G50" s="11">
        <f>16*1</f>
        <v>16</v>
      </c>
    </row>
    <row r="51" spans="1:7" ht="12.75">
      <c r="A51">
        <v>3.06</v>
      </c>
      <c r="B51" t="s">
        <v>59</v>
      </c>
      <c r="C51" s="11">
        <v>2.3</v>
      </c>
      <c r="F51" s="6" t="s">
        <v>168</v>
      </c>
      <c r="G51" s="11">
        <f>16*0.75</f>
        <v>12</v>
      </c>
    </row>
    <row r="52" spans="1:7" ht="12.75">
      <c r="A52">
        <v>4.06</v>
      </c>
      <c r="B52" t="s">
        <v>60</v>
      </c>
      <c r="C52" s="11">
        <v>2.3</v>
      </c>
      <c r="F52" s="6" t="s">
        <v>169</v>
      </c>
      <c r="G52" s="11">
        <f>11*1</f>
        <v>11</v>
      </c>
    </row>
    <row r="53" spans="1:7" ht="12.75">
      <c r="A53">
        <v>4.06</v>
      </c>
      <c r="B53" t="s">
        <v>59</v>
      </c>
      <c r="C53" s="11">
        <v>2.3</v>
      </c>
      <c r="F53" s="76" t="s">
        <v>170</v>
      </c>
      <c r="G53" s="76">
        <f>SUM(G43:G52)</f>
        <v>99.25</v>
      </c>
    </row>
    <row r="54" spans="1:3" ht="12.75">
      <c r="A54">
        <v>8.06</v>
      </c>
      <c r="B54" t="s">
        <v>59</v>
      </c>
      <c r="C54" s="11">
        <v>2.3</v>
      </c>
    </row>
    <row r="55" spans="1:8" ht="12.75">
      <c r="A55">
        <v>9.06</v>
      </c>
      <c r="B55" t="s">
        <v>61</v>
      </c>
      <c r="C55" s="11">
        <v>0.75</v>
      </c>
      <c r="H55" s="79"/>
    </row>
    <row r="56" spans="1:8" ht="12.75">
      <c r="A56">
        <v>9.06</v>
      </c>
      <c r="B56" t="s">
        <v>61</v>
      </c>
      <c r="C56" s="11">
        <v>1.25</v>
      </c>
      <c r="E56" s="1" t="s">
        <v>25</v>
      </c>
      <c r="H56" s="79"/>
    </row>
    <row r="57" spans="1:8" ht="12.75">
      <c r="A57">
        <v>11.06</v>
      </c>
      <c r="B57" t="s">
        <v>61</v>
      </c>
      <c r="C57" s="11">
        <v>1.25</v>
      </c>
      <c r="E57" s="3" t="s">
        <v>155</v>
      </c>
      <c r="H57" s="79"/>
    </row>
    <row r="58" spans="1:7" ht="52.5" customHeight="1">
      <c r="A58">
        <v>11.06</v>
      </c>
      <c r="B58" t="s">
        <v>59</v>
      </c>
      <c r="C58" s="11">
        <v>2.3</v>
      </c>
      <c r="E58" s="90" t="s">
        <v>156</v>
      </c>
      <c r="F58" s="90"/>
      <c r="G58" s="90"/>
    </row>
    <row r="59" spans="1:7" ht="12.75">
      <c r="A59">
        <v>11.06</v>
      </c>
      <c r="B59" t="s">
        <v>60</v>
      </c>
      <c r="C59" s="11">
        <v>2.3</v>
      </c>
      <c r="F59" s="6"/>
      <c r="G59" s="11"/>
    </row>
    <row r="60" spans="1:3" ht="12.75">
      <c r="A60">
        <v>15.06</v>
      </c>
      <c r="B60" t="s">
        <v>61</v>
      </c>
      <c r="C60" s="11">
        <v>1.25</v>
      </c>
    </row>
    <row r="61" spans="1:3" ht="12.75">
      <c r="A61">
        <v>16.06</v>
      </c>
      <c r="B61" t="s">
        <v>62</v>
      </c>
      <c r="C61" s="11">
        <v>1.25</v>
      </c>
    </row>
    <row r="62" spans="1:3" ht="12.75">
      <c r="A62">
        <v>18.06</v>
      </c>
      <c r="B62" t="s">
        <v>61</v>
      </c>
      <c r="C62" s="11">
        <v>1.25</v>
      </c>
    </row>
    <row r="63" spans="1:3" ht="12.75">
      <c r="A63">
        <v>21.06</v>
      </c>
      <c r="B63" t="s">
        <v>59</v>
      </c>
      <c r="C63" s="11">
        <v>2.3</v>
      </c>
    </row>
    <row r="64" spans="1:3" ht="12.75">
      <c r="A64">
        <v>23.06</v>
      </c>
      <c r="B64" t="s">
        <v>62</v>
      </c>
      <c r="C64" s="11">
        <v>1.25</v>
      </c>
    </row>
    <row r="65" spans="1:3" ht="12.75">
      <c r="A65">
        <v>23.06</v>
      </c>
      <c r="B65" t="s">
        <v>61</v>
      </c>
      <c r="C65" s="11">
        <v>1.25</v>
      </c>
    </row>
    <row r="66" spans="1:3" ht="12.75">
      <c r="A66" s="34" t="s">
        <v>121</v>
      </c>
      <c r="B66" t="s">
        <v>122</v>
      </c>
      <c r="C66" s="11">
        <f>6*2.3</f>
        <v>13.799999999999999</v>
      </c>
    </row>
    <row r="68" spans="2:3" ht="12.75">
      <c r="B68" s="77" t="s">
        <v>13</v>
      </c>
      <c r="C68" s="33">
        <f>SUM(C50:C66)</f>
        <v>41.7</v>
      </c>
    </row>
    <row r="80" ht="12.75">
      <c r="G80" s="11"/>
    </row>
    <row r="81" ht="12.75">
      <c r="G81" s="11"/>
    </row>
    <row r="84" spans="2:3" ht="12.75">
      <c r="B84" s="8"/>
      <c r="C84" s="1"/>
    </row>
    <row r="85" ht="12.75">
      <c r="A85" s="1"/>
    </row>
    <row r="86" ht="12.75">
      <c r="C86" s="10"/>
    </row>
    <row r="87" spans="2:3" ht="12.75">
      <c r="B87" s="1"/>
      <c r="C87" s="21"/>
    </row>
    <row r="106" spans="2:3" ht="12.75">
      <c r="B106" s="4"/>
      <c r="C106" s="11"/>
    </row>
    <row r="107" spans="2:3" ht="12.75">
      <c r="B107" s="4"/>
      <c r="C107" s="11"/>
    </row>
    <row r="127" ht="12.75">
      <c r="C127" s="10"/>
    </row>
    <row r="128" spans="1:3" ht="12.75">
      <c r="A128" s="6"/>
      <c r="C128" s="12"/>
    </row>
    <row r="129" spans="1:3" ht="12.75">
      <c r="A129" s="6"/>
      <c r="B129" s="8"/>
      <c r="C129" s="13"/>
    </row>
  </sheetData>
  <mergeCells count="1">
    <mergeCell ref="E58:G58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7">
      <selection activeCell="J28" sqref="J28"/>
    </sheetView>
  </sheetViews>
  <sheetFormatPr defaultColWidth="11.421875" defaultRowHeight="12.75"/>
  <cols>
    <col min="1" max="1" width="4.8515625" style="0" customWidth="1"/>
    <col min="3" max="3" width="16.140625" style="0" customWidth="1"/>
    <col min="4" max="4" width="8.7109375" style="0" customWidth="1"/>
    <col min="5" max="5" width="5.00390625" style="0" customWidth="1"/>
    <col min="6" max="6" width="14.28125" style="0" customWidth="1"/>
    <col min="7" max="7" width="11.57421875" style="0" customWidth="1"/>
    <col min="8" max="8" width="10.28125" style="0" customWidth="1"/>
    <col min="9" max="9" width="9.8515625" style="0" customWidth="1"/>
    <col min="10" max="10" width="9.28125" style="0" customWidth="1"/>
  </cols>
  <sheetData>
    <row r="2" ht="18">
      <c r="E2" s="58" t="s">
        <v>194</v>
      </c>
    </row>
    <row r="3" ht="12.75">
      <c r="B3" t="s">
        <v>183</v>
      </c>
    </row>
    <row r="4" spans="2:8" ht="12.75">
      <c r="B4" s="48" t="s">
        <v>70</v>
      </c>
      <c r="C4" s="43"/>
      <c r="D4" s="43"/>
      <c r="E4" s="43"/>
      <c r="F4" s="59" t="s">
        <v>65</v>
      </c>
      <c r="G4" s="43"/>
      <c r="H4" s="41"/>
    </row>
    <row r="5" spans="2:8" ht="12.75">
      <c r="B5" s="49" t="s">
        <v>14</v>
      </c>
      <c r="C5" s="44"/>
      <c r="D5" s="21">
        <f>'junio 04'!C15</f>
        <v>2625</v>
      </c>
      <c r="E5" s="21"/>
      <c r="F5" s="44" t="s">
        <v>35</v>
      </c>
      <c r="G5" s="44"/>
      <c r="H5" s="45">
        <f>'junio 04'!G16</f>
        <v>4980.5</v>
      </c>
    </row>
    <row r="6" spans="2:8" ht="12.75">
      <c r="B6" s="49" t="s">
        <v>71</v>
      </c>
      <c r="C6" s="44"/>
      <c r="D6" s="21">
        <f>'junio 04'!C19</f>
        <v>325.6</v>
      </c>
      <c r="E6" s="21"/>
      <c r="F6" s="44" t="s">
        <v>66</v>
      </c>
      <c r="G6" s="44"/>
      <c r="H6" s="45">
        <f>'junio 04'!G24</f>
        <v>50</v>
      </c>
    </row>
    <row r="7" spans="2:8" ht="12.75">
      <c r="B7" s="49" t="s">
        <v>72</v>
      </c>
      <c r="C7" s="44"/>
      <c r="D7" s="21">
        <f>'junio 04'!C23</f>
        <v>41.7</v>
      </c>
      <c r="E7" s="21"/>
      <c r="F7" s="44" t="s">
        <v>67</v>
      </c>
      <c r="G7" s="44"/>
      <c r="H7" s="45">
        <f>'junio 04'!G28</f>
        <v>5</v>
      </c>
    </row>
    <row r="8" spans="2:8" ht="12.75">
      <c r="B8" s="49" t="s">
        <v>15</v>
      </c>
      <c r="C8" s="44"/>
      <c r="D8" s="21">
        <f>'junio 04'!C28</f>
        <v>150</v>
      </c>
      <c r="E8" s="21"/>
      <c r="F8" s="44" t="s">
        <v>102</v>
      </c>
      <c r="G8" s="44"/>
      <c r="H8" s="45">
        <f>'junio 04'!G32</f>
        <v>200</v>
      </c>
    </row>
    <row r="9" spans="2:8" ht="12.75">
      <c r="B9" s="49" t="s">
        <v>18</v>
      </c>
      <c r="C9" s="44"/>
      <c r="D9" s="21">
        <f>'junio 04'!C34</f>
        <v>1144</v>
      </c>
      <c r="E9" s="21"/>
      <c r="F9" s="44" t="s">
        <v>68</v>
      </c>
      <c r="G9" s="44"/>
      <c r="H9" s="45">
        <f>'junio 04'!G39</f>
        <v>4874.72</v>
      </c>
    </row>
    <row r="10" spans="2:8" ht="12.75">
      <c r="B10" s="49" t="s">
        <v>73</v>
      </c>
      <c r="C10" s="44"/>
      <c r="D10" s="21">
        <f>'junio 04'!C41</f>
        <v>197.09</v>
      </c>
      <c r="E10" s="21"/>
      <c r="F10" s="50"/>
      <c r="G10" s="50"/>
      <c r="H10" s="51"/>
    </row>
    <row r="11" spans="2:8" ht="12.75">
      <c r="B11" s="49" t="s">
        <v>75</v>
      </c>
      <c r="C11" s="44"/>
      <c r="D11" s="21">
        <f>'junio 04'!C45</f>
        <v>241.36</v>
      </c>
      <c r="E11" s="21"/>
      <c r="F11" s="50" t="s">
        <v>69</v>
      </c>
      <c r="G11" s="50"/>
      <c r="H11" s="51">
        <f>SUM(H5:H9)</f>
        <v>10110.220000000001</v>
      </c>
    </row>
    <row r="12" spans="2:8" ht="12.75">
      <c r="B12" s="49" t="s">
        <v>76</v>
      </c>
      <c r="C12" s="44"/>
      <c r="D12" s="21">
        <f>'junio 04'!C48</f>
        <v>0</v>
      </c>
      <c r="E12" s="21"/>
      <c r="H12" s="42"/>
    </row>
    <row r="13" spans="2:8" ht="12.75">
      <c r="B13" s="49" t="s">
        <v>24</v>
      </c>
      <c r="C13" s="44"/>
      <c r="D13" s="21">
        <f>'junio 04'!C51</f>
        <v>0</v>
      </c>
      <c r="E13" s="21"/>
      <c r="H13" s="42"/>
    </row>
    <row r="14" spans="2:8" ht="12.75">
      <c r="B14" s="49" t="s">
        <v>77</v>
      </c>
      <c r="C14" s="44"/>
      <c r="D14" s="21">
        <f>'junio 04'!C60</f>
        <v>510</v>
      </c>
      <c r="E14" s="21"/>
      <c r="F14" s="83" t="s">
        <v>184</v>
      </c>
      <c r="H14" s="84">
        <f>H11-D16</f>
        <v>4875.470000000002</v>
      </c>
    </row>
    <row r="15" spans="2:8" ht="12.75">
      <c r="B15" s="39"/>
      <c r="H15" s="42"/>
    </row>
    <row r="16" spans="2:8" ht="12.75">
      <c r="B16" s="52" t="s">
        <v>26</v>
      </c>
      <c r="C16" s="50"/>
      <c r="D16" s="57">
        <f>SUM(D5:D14)</f>
        <v>5234.749999999999</v>
      </c>
      <c r="E16" s="57"/>
      <c r="G16" s="83"/>
      <c r="H16" s="42"/>
    </row>
    <row r="17" spans="2:8" ht="12.75">
      <c r="B17" s="60"/>
      <c r="C17" s="61"/>
      <c r="D17" s="62"/>
      <c r="E17" s="62"/>
      <c r="F17" s="46"/>
      <c r="G17" s="46"/>
      <c r="H17" s="63"/>
    </row>
    <row r="18" spans="2:8" ht="12.75">
      <c r="B18" s="83"/>
      <c r="C18" s="83"/>
      <c r="D18" s="85"/>
      <c r="E18" s="85"/>
      <c r="F18" s="44"/>
      <c r="G18" s="44"/>
      <c r="H18" s="44"/>
    </row>
    <row r="19" spans="1:8" ht="12.75">
      <c r="A19" s="44"/>
      <c r="B19" s="61" t="s">
        <v>185</v>
      </c>
      <c r="C19" s="83"/>
      <c r="D19" s="85"/>
      <c r="E19" s="85"/>
      <c r="F19" s="44"/>
      <c r="G19" s="44"/>
      <c r="H19" s="46"/>
    </row>
    <row r="20" spans="2:8" ht="12.75">
      <c r="B20" s="86" t="s">
        <v>186</v>
      </c>
      <c r="C20" s="43"/>
      <c r="D20" s="43"/>
      <c r="E20" s="43"/>
      <c r="F20" s="59" t="s">
        <v>187</v>
      </c>
      <c r="G20" s="43"/>
      <c r="H20" s="42"/>
    </row>
    <row r="21" spans="2:8" ht="12.75">
      <c r="B21" s="49" t="s">
        <v>14</v>
      </c>
      <c r="C21" s="44"/>
      <c r="D21" s="21">
        <f aca="true" t="shared" si="0" ref="D21:D27">D5</f>
        <v>2625</v>
      </c>
      <c r="E21" s="21"/>
      <c r="F21" s="44" t="s">
        <v>35</v>
      </c>
      <c r="G21" s="44"/>
      <c r="H21" s="45">
        <f>H5</f>
        <v>4980.5</v>
      </c>
    </row>
    <row r="22" spans="2:8" ht="12.75">
      <c r="B22" s="49" t="s">
        <v>71</v>
      </c>
      <c r="C22" s="44"/>
      <c r="D22" s="21">
        <f t="shared" si="0"/>
        <v>325.6</v>
      </c>
      <c r="E22" s="21"/>
      <c r="F22" s="44" t="s">
        <v>66</v>
      </c>
      <c r="G22" s="44"/>
      <c r="H22" s="45">
        <f>H6</f>
        <v>50</v>
      </c>
    </row>
    <row r="23" spans="2:8" ht="12.75">
      <c r="B23" s="49" t="s">
        <v>72</v>
      </c>
      <c r="C23" s="44"/>
      <c r="D23" s="21">
        <f t="shared" si="0"/>
        <v>41.7</v>
      </c>
      <c r="E23" s="21"/>
      <c r="F23" s="44" t="s">
        <v>67</v>
      </c>
      <c r="G23" s="44"/>
      <c r="H23" s="45">
        <f>H7</f>
        <v>5</v>
      </c>
    </row>
    <row r="24" spans="2:8" ht="12.75">
      <c r="B24" s="49" t="s">
        <v>15</v>
      </c>
      <c r="C24" s="44"/>
      <c r="D24" s="21">
        <f t="shared" si="0"/>
        <v>150</v>
      </c>
      <c r="E24" s="21"/>
      <c r="F24" s="44" t="s">
        <v>102</v>
      </c>
      <c r="G24" s="44"/>
      <c r="H24" s="45">
        <f>H8</f>
        <v>200</v>
      </c>
    </row>
    <row r="25" spans="2:8" ht="12.75">
      <c r="B25" s="49" t="s">
        <v>18</v>
      </c>
      <c r="C25" s="44"/>
      <c r="D25" s="21">
        <f t="shared" si="0"/>
        <v>1144</v>
      </c>
      <c r="E25" s="21"/>
      <c r="F25" s="44"/>
      <c r="G25" s="44"/>
      <c r="H25" s="45"/>
    </row>
    <row r="26" spans="2:8" ht="12.75">
      <c r="B26" s="49" t="s">
        <v>73</v>
      </c>
      <c r="C26" s="44"/>
      <c r="D26" s="21">
        <f t="shared" si="0"/>
        <v>197.09</v>
      </c>
      <c r="E26" s="21"/>
      <c r="F26" s="50" t="s">
        <v>188</v>
      </c>
      <c r="G26" s="50"/>
      <c r="H26" s="51">
        <f>SUM(H21:H24)</f>
        <v>5235.5</v>
      </c>
    </row>
    <row r="27" spans="2:8" ht="12.75">
      <c r="B27" s="49" t="s">
        <v>75</v>
      </c>
      <c r="C27" s="44"/>
      <c r="D27" s="21">
        <f t="shared" si="0"/>
        <v>241.36</v>
      </c>
      <c r="E27" s="21"/>
      <c r="G27" s="50"/>
      <c r="H27" s="42"/>
    </row>
    <row r="28" spans="2:8" ht="12.75">
      <c r="B28" s="39"/>
      <c r="F28" s="83" t="s">
        <v>184</v>
      </c>
      <c r="H28" s="84">
        <f>H26-D29</f>
        <v>510.7500000000009</v>
      </c>
    </row>
    <row r="29" spans="2:8" ht="12.75">
      <c r="B29" s="52" t="s">
        <v>189</v>
      </c>
      <c r="D29" s="57">
        <f>SUM(D21:D27)</f>
        <v>4724.749999999999</v>
      </c>
      <c r="G29" s="83"/>
      <c r="H29" s="42"/>
    </row>
    <row r="30" spans="2:8" ht="12.75">
      <c r="B30" s="60"/>
      <c r="C30" s="61"/>
      <c r="D30" s="62"/>
      <c r="E30" s="62"/>
      <c r="F30" s="46"/>
      <c r="G30" s="46"/>
      <c r="H30" s="63"/>
    </row>
    <row r="31" spans="2:8" ht="12.75">
      <c r="B31" s="83"/>
      <c r="C31" s="83"/>
      <c r="D31" s="87"/>
      <c r="E31" s="85"/>
      <c r="F31" s="44"/>
      <c r="G31" s="44"/>
      <c r="H31" s="44"/>
    </row>
    <row r="32" spans="2:6" ht="12.75">
      <c r="B32" s="1" t="s">
        <v>103</v>
      </c>
      <c r="D32" s="44"/>
      <c r="F32" s="1" t="s">
        <v>104</v>
      </c>
    </row>
    <row r="33" spans="2:10" ht="12.75">
      <c r="B33" s="38" t="s">
        <v>78</v>
      </c>
      <c r="C33" s="43"/>
      <c r="D33" s="82">
        <f>'[1]Balance mayo'!$D$23</f>
        <v>3505.55</v>
      </c>
      <c r="E33" s="21"/>
      <c r="F33" t="s">
        <v>105</v>
      </c>
      <c r="G33" s="46"/>
      <c r="H33" s="64" t="s">
        <v>106</v>
      </c>
      <c r="I33" s="64" t="s">
        <v>107</v>
      </c>
      <c r="J33" s="64" t="s">
        <v>108</v>
      </c>
    </row>
    <row r="34" spans="2:10" ht="12.75">
      <c r="B34" s="39" t="s">
        <v>79</v>
      </c>
      <c r="C34" s="44"/>
      <c r="D34" s="45">
        <f>H14</f>
        <v>4875.470000000002</v>
      </c>
      <c r="E34" s="21"/>
      <c r="F34" s="38" t="s">
        <v>109</v>
      </c>
      <c r="H34" s="69">
        <v>250</v>
      </c>
      <c r="I34" s="69">
        <f>'junio 04'!C54</f>
        <v>100</v>
      </c>
      <c r="J34" s="70">
        <f aca="true" t="shared" si="1" ref="J34:J39">H34+I34</f>
        <v>350</v>
      </c>
    </row>
    <row r="35" spans="2:10" ht="12.75">
      <c r="B35" s="40" t="s">
        <v>80</v>
      </c>
      <c r="C35" s="46"/>
      <c r="D35" s="47">
        <f>SUM(D33:D34)</f>
        <v>8381.020000000002</v>
      </c>
      <c r="E35" s="21"/>
      <c r="F35" s="39" t="s">
        <v>110</v>
      </c>
      <c r="H35" s="69">
        <f>'[1]Balance mayo'!$F$28</f>
        <v>75</v>
      </c>
      <c r="I35" s="69">
        <f>'junio 04'!C55</f>
        <v>25</v>
      </c>
      <c r="J35" s="71">
        <f t="shared" si="1"/>
        <v>100</v>
      </c>
    </row>
    <row r="36" spans="6:10" ht="12.75">
      <c r="F36" s="39" t="s">
        <v>111</v>
      </c>
      <c r="H36" s="69">
        <f>'[1]Balance mayo'!$F$29</f>
        <v>75</v>
      </c>
      <c r="I36" s="69">
        <f>'junio 04'!C56</f>
        <v>25</v>
      </c>
      <c r="J36" s="71">
        <f t="shared" si="1"/>
        <v>100</v>
      </c>
    </row>
    <row r="37" spans="6:10" ht="12.75">
      <c r="F37" s="39" t="s">
        <v>33</v>
      </c>
      <c r="H37" s="69">
        <f>'[1]Balance mayo'!$F$30</f>
        <v>380</v>
      </c>
      <c r="I37" s="69">
        <f>'junio 04'!C57</f>
        <v>30</v>
      </c>
      <c r="J37" s="71">
        <f t="shared" si="1"/>
        <v>410</v>
      </c>
    </row>
    <row r="38" spans="6:10" ht="12.75">
      <c r="F38" s="39" t="s">
        <v>112</v>
      </c>
      <c r="H38" s="69">
        <f>'[1]Balance mayo'!$F$31</f>
        <v>1125</v>
      </c>
      <c r="I38" s="69">
        <f>'junio 04'!C58</f>
        <v>125</v>
      </c>
      <c r="J38" s="71">
        <f t="shared" si="1"/>
        <v>1250</v>
      </c>
    </row>
    <row r="39" spans="6:10" ht="12.75">
      <c r="F39" s="39" t="s">
        <v>190</v>
      </c>
      <c r="H39" s="72">
        <f>'[1]Balance mayo'!$F$32</f>
        <v>1510</v>
      </c>
      <c r="I39" s="72">
        <f>'junio 04'!C59</f>
        <v>205</v>
      </c>
      <c r="J39" s="73">
        <f t="shared" si="1"/>
        <v>1715</v>
      </c>
    </row>
    <row r="40" spans="6:10" ht="12.75">
      <c r="F40" s="40" t="s">
        <v>113</v>
      </c>
      <c r="G40" s="46"/>
      <c r="H40" s="74">
        <f>SUM(H34:H39)</f>
        <v>3415</v>
      </c>
      <c r="I40" s="74">
        <f>SUM(I34:I39)</f>
        <v>510</v>
      </c>
      <c r="J40" s="75">
        <f>SUM(J34:J39)</f>
        <v>3925</v>
      </c>
    </row>
    <row r="42" spans="2:7" ht="12.75">
      <c r="B42" s="1" t="s">
        <v>191</v>
      </c>
      <c r="C42" s="44"/>
      <c r="F42" s="4"/>
      <c r="G42" s="44"/>
    </row>
    <row r="43" spans="2:7" ht="12.75">
      <c r="B43" s="4" t="s">
        <v>192</v>
      </c>
      <c r="C43" s="44"/>
      <c r="F43" s="4" t="s">
        <v>193</v>
      </c>
      <c r="G43" s="46"/>
    </row>
    <row r="44" spans="2:8" ht="12.75">
      <c r="B44" s="81" t="s">
        <v>74</v>
      </c>
      <c r="C44" s="43"/>
      <c r="D44" s="82">
        <v>822</v>
      </c>
      <c r="F44" s="53" t="s">
        <v>85</v>
      </c>
      <c r="G44" s="35"/>
      <c r="H44" s="54">
        <v>800</v>
      </c>
    </row>
    <row r="45" spans="2:8" ht="12.75">
      <c r="B45" s="88" t="s">
        <v>142</v>
      </c>
      <c r="C45" s="44"/>
      <c r="D45" s="45">
        <f>57*4</f>
        <v>228</v>
      </c>
      <c r="F45" s="1" t="s">
        <v>84</v>
      </c>
      <c r="G45" s="44"/>
      <c r="H45" s="13">
        <f>SUM(H44)</f>
        <v>800</v>
      </c>
    </row>
    <row r="46" spans="2:8" ht="12.75">
      <c r="B46" s="60" t="s">
        <v>195</v>
      </c>
      <c r="C46" s="46"/>
      <c r="D46" s="47">
        <f>57*3</f>
        <v>171</v>
      </c>
      <c r="F46" s="1"/>
      <c r="G46" s="44"/>
      <c r="H46" s="13"/>
    </row>
    <row r="47" spans="2:4" ht="12.75">
      <c r="B47" s="1" t="s">
        <v>84</v>
      </c>
      <c r="D47" s="13">
        <f>SUM(D43:D46)</f>
        <v>1221</v>
      </c>
    </row>
  </sheetData>
  <printOptions/>
  <pageMargins left="0.75" right="0.75" top="1" bottom="1" header="0" footer="0"/>
  <pageSetup horizontalDpi="600" verticalDpi="600" orientation="portrait" paperSize="9" scale="9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CyberCorner 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Prat</dc:creator>
  <cp:keywords/>
  <dc:description/>
  <cp:lastModifiedBy>Empresarios Agrupados AIE</cp:lastModifiedBy>
  <cp:lastPrinted>2004-08-20T12:50:51Z</cp:lastPrinted>
  <dcterms:created xsi:type="dcterms:W3CDTF">2004-04-11T18:06:39Z</dcterms:created>
  <dcterms:modified xsi:type="dcterms:W3CDTF">2004-04-11T19:10:48Z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